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G:\Shared\Sales\Marketing Materials\Educational Pieces\"/>
    </mc:Choice>
  </mc:AlternateContent>
  <xr:revisionPtr revIDLastSave="0" documentId="8_{8F5EACCE-C0FF-4D08-BCFE-8FB170DF5C7F}" xr6:coauthVersionLast="47" xr6:coauthVersionMax="47" xr10:uidLastSave="{00000000-0000-0000-0000-000000000000}"/>
  <workbookProtection workbookAlgorithmName="SHA-512" workbookHashValue="ipQMGUY7ETFuRRByAMLwN+5jv3RM6D54i/XMAbjZ3evZ8yUg3n+N5wd5Cp5SuOsm14izLNEyBzuhgz6a6n7sTA==" workbookSaltValue="g9+IgVS0HVDvjjubQj/Qww==" workbookSpinCount="100000" lockStructure="1"/>
  <bookViews>
    <workbookView xWindow="-23148" yWindow="-72" windowWidth="23256" windowHeight="12456" activeTab="1" xr2:uid="{9EAECF7B-1A7C-4351-96AB-FAA66F6614F6}"/>
  </bookViews>
  <sheets>
    <sheet name="Assumptions and Instructions" sheetId="6" r:id="rId1"/>
    <sheet name="Investment Analysis" sheetId="8" r:id="rId2"/>
    <sheet name="State Capital Gains Tax Rates" sheetId="4" state="hidden" r:id="rId3"/>
    <sheet name="Conforming Summary" sheetId="7" state="hidden" r:id="rId4"/>
  </sheets>
  <definedNames>
    <definedName name="_xlnm._FilterDatabase" localSheetId="3" hidden="1">'Conforming Summary'!$D$4:$G$55</definedName>
    <definedName name="_xlnm._FilterDatabase" localSheetId="2" hidden="1">'State Capital Gains Tax Rates'!$D$4:$H$55</definedName>
    <definedName name="_xlnm.Print_Area" localSheetId="0">'Assumptions and Instructions'!$A$1:$D$22</definedName>
    <definedName name="_xlnm.Print_Area" localSheetId="3">'Conforming Summary'!$A$1:$G$56</definedName>
    <definedName name="_xlnm.Print_Area" localSheetId="1">'Investment Analysis'!$A$1:$G$58</definedName>
    <definedName name="_xlnm.Print_Area" localSheetId="2">'State Capital Gains Tax Rates'!$A$1:$H$56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8" l="1"/>
  <c r="D82" i="8" l="1"/>
  <c r="E69" i="8"/>
  <c r="D69" i="8"/>
  <c r="E68" i="8"/>
  <c r="D68" i="8"/>
  <c r="E67" i="8"/>
  <c r="D67" i="8"/>
  <c r="C67" i="8"/>
  <c r="C68" i="8" s="1"/>
  <c r="C69" i="8" s="1"/>
  <c r="C70" i="8" s="1"/>
  <c r="C71" i="8" s="1"/>
  <c r="C72" i="8" s="1"/>
  <c r="C73" i="8" s="1"/>
  <c r="C74" i="8" s="1"/>
  <c r="C75" i="8" s="1"/>
  <c r="C76" i="8" s="1"/>
  <c r="C77" i="8" s="1"/>
  <c r="E66" i="8"/>
  <c r="D66" i="8"/>
  <c r="E65" i="8"/>
  <c r="B54" i="8"/>
  <c r="B53" i="8"/>
  <c r="D28" i="8"/>
  <c r="E28" i="8" s="1"/>
  <c r="E25" i="8"/>
  <c r="E21" i="8"/>
  <c r="E34" i="8" s="1"/>
  <c r="D21" i="8"/>
  <c r="D29" i="8" s="1"/>
  <c r="E20" i="8"/>
  <c r="E82" i="8" s="1"/>
  <c r="E16" i="8"/>
  <c r="E14" i="8"/>
  <c r="E13" i="8" a="1"/>
  <c r="E13" i="8" s="1"/>
  <c r="E12" i="8"/>
  <c r="E26" i="8" l="1"/>
  <c r="E72" i="8" s="1"/>
  <c r="E23" i="8"/>
  <c r="E29" i="8"/>
  <c r="D23" i="8"/>
  <c r="D30" i="8"/>
  <c r="D35" i="8"/>
  <c r="D34" i="8"/>
  <c r="E30" i="8" l="1"/>
  <c r="E31" i="8" s="1"/>
  <c r="E71" i="8"/>
  <c r="E70" i="8"/>
  <c r="D71" i="8"/>
  <c r="D70" i="8"/>
  <c r="D36" i="8"/>
  <c r="D37" i="8" s="1"/>
  <c r="E35" i="8"/>
  <c r="D31" i="8"/>
  <c r="D80" i="8" s="1"/>
  <c r="E36" i="8" l="1"/>
  <c r="E37" i="8" s="1"/>
  <c r="E39" i="8" s="1"/>
  <c r="E80" i="8"/>
  <c r="E81" i="8"/>
  <c r="D81" i="8"/>
  <c r="E64" i="8" l="1"/>
  <c r="E41" i="8" s="1"/>
  <c r="D64" i="8"/>
  <c r="E40" i="8" s="1"/>
  <c r="E38" i="8"/>
  <c r="K36" i="8" s="1"/>
  <c r="E42" i="8" l="1"/>
  <c r="I36"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<sst xmlns="http://schemas.openxmlformats.org/spreadsheetml/2006/main" count="420" uniqueCount="148">
  <si>
    <t>Initial Investment</t>
  </si>
  <si>
    <t>Assumptions</t>
  </si>
  <si>
    <t>Taxes due</t>
  </si>
  <si>
    <t>Yes</t>
  </si>
  <si>
    <t>Investment Year</t>
  </si>
  <si>
    <t>Investment Duration prior to 12/31/26</t>
  </si>
  <si>
    <t xml:space="preserve">End of Deferral Period </t>
  </si>
  <si>
    <t>Future Value of Investment</t>
  </si>
  <si>
    <t>End of 10-Year Investment Period</t>
  </si>
  <si>
    <t>Net After Tax Sales Proceeds</t>
  </si>
  <si>
    <t xml:space="preserve">  Initial Capital Gain</t>
  </si>
  <si>
    <t xml:space="preserve">  Gain on Investment</t>
  </si>
  <si>
    <t xml:space="preserve">  Taxes Paid</t>
  </si>
  <si>
    <t xml:space="preserve">  Net After Tax Proceeds</t>
  </si>
  <si>
    <t>IRR Analysis</t>
  </si>
  <si>
    <t>QOF</t>
  </si>
  <si>
    <t>IRR</t>
  </si>
  <si>
    <t>Investment</t>
  </si>
  <si>
    <t>Net After-Tax Cash Benefit of QOF Investment</t>
  </si>
  <si>
    <t>Texas</t>
  </si>
  <si>
    <t>Summary of QOF Tax Benefit Differential</t>
  </si>
  <si>
    <t xml:space="preserve">  Relative Increase in Distributable After-Tax Cash</t>
  </si>
  <si>
    <t>State</t>
  </si>
  <si>
    <t>Conforming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</si>
  <si>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</si>
  <si>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</si>
  <si>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</si>
  <si>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</si>
  <si>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</si>
  <si>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</si>
  <si>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</si>
  <si>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</si>
  <si>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</si>
  <si>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</si>
  <si>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</si>
  <si>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</si>
  <si>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</si>
  <si>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</si>
  <si>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</si>
  <si>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</si>
  <si>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</si>
  <si>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</si>
  <si>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</si>
  <si>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</si>
  <si>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</si>
  <si>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</si>
  <si>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</si>
  <si>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</si>
  <si>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</si>
  <si>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</si>
  <si>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</si>
  <si>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</si>
  <si>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</si>
  <si>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</si>
  <si>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</si>
  <si>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</si>
  <si>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</si>
  <si>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</si>
  <si>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</si>
  <si>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</si>
  <si>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</si>
  <si>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</si>
  <si>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</si>
  <si>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</si>
  <si>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</si>
  <si>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</si>
  <si>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</si>
  <si>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</si>
  <si>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</si>
  <si>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Washington</t>
  </si>
  <si>
    <t>West Virginia</t>
  </si>
  <si>
    <t>Wisconsin</t>
  </si>
  <si>
    <t>Wyoming</t>
  </si>
  <si>
    <t>No</t>
  </si>
  <si>
    <t xml:space="preserve">This illustration does not represent any particular QOF investment. </t>
  </si>
  <si>
    <t>Input Instructions</t>
  </si>
  <si>
    <t>Input the Capital Gain realized and intended to be invested by the investor</t>
  </si>
  <si>
    <t>THIS MATERIAL DOES NOT CONSTITUTE TAX ADVICE TO ANY PERSON. A PERSON MUST CONSULT WITH HIS OR HER OWN TAX ADVISORS REGARDING THE TAX CONSEQUENCES TO THEM OF ACQUIRING AND OWNING ANY QOF INVESTMENT.</t>
  </si>
  <si>
    <t xml:space="preserve">THE INFORMATION CONTAINED IN THIS MATERIAL, ARE NOT REPRESENTATIVE OF ANY SPECIFIC PROPERTY OR OPPORTUNITY.  THE CALCULATIONS HEREIN REMAIN SUBJECT TO CHANGE AS APPLICABLE BASED UPON SUBSEQUENT REGULATORY GUIDANCE ISSUED UNDER SUBCHAPTER Z OF THE INTERNAL REVENUE CODE AND OTHER REGULATORY OR TAX RELATED CHANGES. </t>
  </si>
  <si>
    <t>Internal Rate of Return Calculations</t>
  </si>
  <si>
    <t>Capital Gains Taxes Payable in 2027</t>
  </si>
  <si>
    <t>Qualified Opportunity Zone Fund Investing</t>
  </si>
  <si>
    <t>ASSUMPTIONS &amp; INSTRUCTIONS</t>
  </si>
  <si>
    <t>Capital Gain Tax Paid on Realized Gain</t>
  </si>
  <si>
    <t>Private Placement</t>
  </si>
  <si>
    <t>Non-QOF</t>
  </si>
  <si>
    <t>QOF AFTER-TAX COMPARATIVE BENEFIT</t>
  </si>
  <si>
    <t>Non-QOF Private Placement Investment After-Tax IRR</t>
  </si>
  <si>
    <t xml:space="preserve">  QOF After-Tax IRR</t>
  </si>
  <si>
    <r>
      <t xml:space="preserve">Private Placement </t>
    </r>
    <r>
      <rPr>
        <b/>
        <u/>
        <sz val="11"/>
        <color theme="1"/>
        <rFont val="Arial (Body)"/>
      </rPr>
      <t>After-Tax</t>
    </r>
  </si>
  <si>
    <r>
      <t xml:space="preserve">QOF
</t>
    </r>
    <r>
      <rPr>
        <b/>
        <u/>
        <sz val="11"/>
        <color theme="1"/>
        <rFont val="Arial (Body)"/>
      </rPr>
      <t>After-Tax</t>
    </r>
  </si>
  <si>
    <t>Both the Non-QOF Private Placement Investment and the QOF Investment are liquidated immediately upon the expiration of the 10-year holding period, which is the minimum holding period for the investor to achieve the 100% fair market value basis step-up on a QOF Investment.</t>
  </si>
  <si>
    <t>There are no intervening distributions for either investment over the 10-year holding period.</t>
  </si>
  <si>
    <t xml:space="preserve">Any taxes payable with respect to the initial year of investment and, in the case of the QOF Investment, as of December 31, 2026 are paid with additional capital, which therefore increases the total cash outlay of the respective analysis. </t>
  </si>
  <si>
    <t>Input the pro-forma annual internal rate of return expectation for a QOF Investment and a Non-QOF Private Placement Investment</t>
  </si>
  <si>
    <t>Select the Year in which the investment is made</t>
  </si>
  <si>
    <t>However, there are no guarantees there will be a positive IRR in any investment.</t>
  </si>
  <si>
    <t>Realized Capital Gain for Investment</t>
  </si>
  <si>
    <t>Washington, D.C.</t>
  </si>
  <si>
    <t xml:space="preserve">THIS IS NEITHER AN OFFER TO SELL NOR A SOLICITATION OF AN OFFER TO BUY ANY SECURITIES. AN OFFERING IS MADE ONLY BY A PRIVATE PLACEMENT MEMORANDUM. A COPY OF A PRIVATE PLACEMENT MEMORANDUM MUST BE MADE AVAILABLE TO YOU IN CONNECTION WITH AN OFFERING. </t>
  </si>
  <si>
    <t>LT Cap Gains Rate</t>
  </si>
  <si>
    <t>Taxpayer Subject to Net Investment Income Surtax?</t>
  </si>
  <si>
    <t>Cell D20</t>
  </si>
  <si>
    <t>Cell E15</t>
  </si>
  <si>
    <t>Select whether Capital Gain realized and intended to be invested is subject to the Net Investment Income Surtax of 3.8%</t>
  </si>
  <si>
    <t>Cell D13</t>
  </si>
  <si>
    <t>Taxpayer's State(1)</t>
  </si>
  <si>
    <t>Conforming State Legislation?(2)</t>
  </si>
  <si>
    <t>Non-QOF Private Placement Investment (IRR)(3)</t>
  </si>
  <si>
    <t>Net After-Tax IRR Benefit of QOF Investment(4)</t>
  </si>
  <si>
    <t>(4) Represents the difference between the after-tax internal rate of return of the Non-QOF Private Placement Investment and the QOF Investment.</t>
  </si>
  <si>
    <t xml:space="preserve">Qualified Opportunity Zone Fund ("QOF") Investing	</t>
  </si>
  <si>
    <t>Hypothetical Illustration for Educational Purposes</t>
  </si>
  <si>
    <t>(3) Represents the pre-tax internal rate of return of the investment over a 10 year holding period. Holding the investment for 10 years is when we believe an investor will receive the highest benefit of the QOZ. If held for less than 10 years, the benefits could be materially less than depicted.</t>
  </si>
  <si>
    <t>Tax Rates</t>
  </si>
  <si>
    <t>https://www.nasinvestmentsolutions.com/1031-exchange-information/tax-rates-by-state</t>
  </si>
  <si>
    <t>https://smartasset.com/taxes/state-capital-gains-tax</t>
  </si>
  <si>
    <t>Sources</t>
  </si>
  <si>
    <t>https://taxfoundation.org/data/all/state/state-capital-gains-tax-rates-2024/#:~:text=(i)%20Minnesota's%2010.85%20percent%20top,investment%20income%20exceeding%20%241%20million.</t>
  </si>
  <si>
    <t>https://taxfoundation.org/data/all/state/state-income-tax-rates-2024/</t>
  </si>
  <si>
    <t>The state taxes capital gains as income (allowing a deduction of 40% of capital gains income or $1,000, whichever is higher) and the rate reaches 5.9%</t>
  </si>
  <si>
    <t>Notes</t>
  </si>
  <si>
    <t>North Dakota has a 2024 state capital gains tax rate of 2.5%. Capital gains in North Dakota are taxed as income. However, the state generally excludes (allows a deduction for) 40% of capital gains from taxable income.</t>
  </si>
  <si>
    <t>Vermont taxes short-term capital gains as income, as well as long-term capital gains that a taxpayer holds for up to three years. They are allowed to deduct up to 40% of capital gains (at a maximum of $350,000 and not exceeding 40% of federal taxable income) on long-term assets held over three years.</t>
  </si>
  <si>
    <t>Taxed as income and the highest income tax rate is 6.10%, but with a 2% capital gains credit, this rate is technically 4.10%.</t>
  </si>
  <si>
    <t>30% deduction for capital gains - Taxes capital gains at the same rate as income, up to 7.65%</t>
  </si>
  <si>
    <t xml:space="preserve">Corporate </t>
  </si>
  <si>
    <t>Personal</t>
  </si>
  <si>
    <t>Limited</t>
  </si>
  <si>
    <t>Limiting</t>
  </si>
  <si>
    <t>Conditions</t>
  </si>
  <si>
    <t>Investment will be limited to the gain being deferred versus 100% of the proceeds from an asset sale. (https://invest.hawaii.gov/oz/wp-content/uploads/sites/2/2019/07/Novogradac.pdf)</t>
  </si>
  <si>
    <t>Allows tax deferral on the gain for state income tax purposes if the qualified opportunity zone is located in the state. (https://www.wolterskluwer.com/en/expert-insights/state-tax-treatment-of-opportunity-zone-fund-investments)</t>
  </si>
  <si>
    <t>New York "decoupled" the State’s tax treatment of taxpayer investments in QOFs from the federal tax treatment thereby disallowing the deferral or exclusion of their capital gains. (https://www.rivkinradler.com/publications/new-york-is-getting-out-of-the-zone-the-qualified-opportunity-zone-that-is/)</t>
  </si>
  <si>
    <t>Washington State taxes capital gains above $250,000 at a rate of 7%. However, real estate, retirement savings, livestock and timber are exempt from this tax.</t>
  </si>
  <si>
    <t>Taxes capital gains at the same rate as income, up to 3.9%. However, 50% of capital gains may be exempt from income tax, reducing the effective capital gains tax rate to 2.75%.</t>
  </si>
  <si>
    <t>South Carolina's long-term Capital Gains Tax Rate is 6.4% of your gain - 44% of the capital gain is exempt. Effectively, the payment is 3.58% of your realized gain to South Carolina.</t>
  </si>
  <si>
    <t>The pro-forma return objective in cells E15 and E16 of the Investment Analysis tab represent a pre-tax annual internal rate of return and such return is the same for the Non-QOF Private Placement Investment and the QOF Investment.</t>
  </si>
  <si>
    <t>Cell E9</t>
  </si>
  <si>
    <t>(2) Federal and state tax rates and indication of states that conform to the federal QOZ provisions are applicable to personal tax liabilities only.  Taxes in local jurisdictions city, municipals, county or other, have not been accounted for. In addition, depending on how an investor files personal taxes (head of household, etc) and if the investor files the Alternative Minimum Tax, the actual taxes will differ from the amount calculated. Please note that in regards to state tax liabilities, some states conform to the federal QOZ provisions with respect to personal income but do not conform with respect to corporate income, or vice versa.  Please consult your tax advisor.</t>
  </si>
  <si>
    <t xml:space="preserve">(1) Tax rates shown are applicable to capital gains only. All rates are representative of the maximum allowabale capital gains rate without adjustment to any applicable state specfic deductions.  </t>
  </si>
  <si>
    <t xml:space="preserve">Material variations exist and the calculator may show your benefit as higher or lower than you will experience. This hypothetical illustration is based on the assumptions listed to show the potential tax benefits of investing in a QOF investment. The tax rates and returns used in the assumptions of this example may vary greatly and should not be construed as any results you would achieve in a QOF investment. This information should not be construed as tax advice. Investors should consult their own tax advisors to determine their individual risks and potential benefits in a QOF investment. The pre-tax annually compounded return used in the illustration is assumed to be net of any applicable fees and expenses and may exceed what can be reasonably acheived from an actual investment. </t>
  </si>
  <si>
    <t>QOF investments entail various risks and limitations that investors should consider carefully before investing. Additional information regarding the calculations, risks and limitations related to this illustration will be provided promptly upon request.</t>
  </si>
  <si>
    <t>There are only five cells in the Investment Analysis tab that require inputs from the user:</t>
  </si>
  <si>
    <t>Cell D11</t>
  </si>
  <si>
    <t>QOF (IRR)</t>
  </si>
  <si>
    <t>In addition to the financial assumptions included in the table in the Investment Analysis tab, the model includes other certain basic assumptions intended to isolate the specific tax benefits available through an investment in a Qualified Opportunity Zone Fund ("QOF") as a result of Subchapter Z of the U.S. Internal Revenue Code. Such assumptions include the following:</t>
  </si>
  <si>
    <t>Select the State in which the investor resides. You can modify the assumed state tax rate by changing the value in cell E13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</si>
</sst>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 numFmtId="167" formatCode="&quot;$&quot;#,##0"/>
    <numFmt numFmtId="168" formatCode="_(&quot;$&quot;* #,##0.000_);_(&quot;$&quot;* \(#,##0.000\);_(&quot;$&quot;* &quot;-&quot;???_);_(@_)"/>
  </numFmts>
  <fonts count="30">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i/>
      <sz val="11"/>
      <color theme="1"/>
      <name val="Arial"/>
      <family val="2"/>
      <scheme val="minor"/>
    </font>
    <font>
      <b/>
      <i/>
      <sz val="11"/>
      <color theme="1"/>
      <name val="Arial"/>
      <family val="2"/>
      <scheme val="minor"/>
    </font>
    <font>
      <b/>
      <u/>
      <sz val="11"/>
      <color theme="1"/>
      <name val="Arial"/>
      <family val="2"/>
      <scheme val="minor"/>
    </font>
    <font>
      <u val="singleAccounting"/>
      <sz val="11"/>
      <color theme="1"/>
      <name val="Arial"/>
      <family val="2"/>
      <scheme val="minor"/>
    </font>
    <font>
      <i/>
      <sz val="11"/>
      <color rgb="FF0000FF"/>
      <name val="Arial"/>
      <family val="2"/>
      <scheme val="minor"/>
    </font>
    <font>
      <sz val="11"/>
      <color rgb="FF0000FF"/>
      <name val="Arial"/>
      <family val="2"/>
      <scheme val="minor"/>
    </font>
    <font>
      <sz val="11"/>
      <color rgb="FF555555"/>
      <name val="Arial"/>
      <family val="2"/>
    </font>
    <font>
      <b/>
      <sz val="12"/>
      <color rgb="FFC00000"/>
      <name val="Arial"/>
      <family val="2"/>
    </font>
    <font>
      <sz val="9"/>
      <color rgb="FF3F4450"/>
      <name val="Arial"/>
      <family val="2"/>
    </font>
    <font>
      <sz val="9"/>
      <color theme="1"/>
      <name val="Arial"/>
      <family val="2"/>
      <scheme val="minor"/>
    </font>
    <font>
      <sz val="20"/>
      <color theme="4"/>
      <name val="Arial"/>
      <family val="2"/>
      <scheme val="minor"/>
    </font>
    <font>
      <b/>
      <sz val="14"/>
      <color theme="1"/>
      <name val="Arial"/>
      <family val="2"/>
      <scheme val="minor"/>
    </font>
    <font>
      <b/>
      <sz val="11"/>
      <color theme="4"/>
      <name val="Arial"/>
      <family val="2"/>
      <scheme val="minor"/>
    </font>
    <font>
      <b/>
      <sz val="11"/>
      <color theme="0"/>
      <name val="Arial"/>
      <family val="2"/>
      <scheme val="minor"/>
    </font>
    <font>
      <b/>
      <sz val="9.5"/>
      <color rgb="FF3F4450"/>
      <name val="Arial"/>
      <family val="2"/>
    </font>
    <font>
      <sz val="11"/>
      <color theme="1"/>
      <name val="Arial"/>
      <family val="2"/>
    </font>
    <font>
      <b/>
      <u/>
      <sz val="11"/>
      <color theme="1"/>
      <name val="Arial (Body)"/>
    </font>
    <font>
      <b/>
      <sz val="12"/>
      <color theme="1"/>
      <name val="Arial"/>
      <family val="2"/>
      <scheme val="minor"/>
    </font>
    <font>
      <b/>
      <sz val="9.5"/>
      <color theme="1"/>
      <name val="Arial"/>
      <family val="2"/>
    </font>
    <font>
      <b/>
      <sz val="12"/>
      <color theme="4"/>
      <name val="Arial"/>
      <family val="2"/>
      <scheme val="minor"/>
    </font>
    <font>
      <b/>
      <u val="singleAccounting"/>
      <sz val="11"/>
      <color theme="0"/>
      <name val="Arial"/>
      <family val="2"/>
      <scheme val="minor"/>
    </font>
    <font>
      <u/>
      <sz val="11"/>
      <color theme="10"/>
      <name val="Arial"/>
      <family val="2"/>
      <scheme val="minor"/>
    </font>
    <font>
      <sz val="11"/>
      <color theme="0"/>
      <name val="Arial"/>
      <family val="2"/>
      <scheme val="minor"/>
    </font>
    <font>
      <b/>
      <i/>
      <sz val="11"/>
      <color rgb="FF0000FF"/>
      <name val="Arial"/>
      <family val="2"/>
      <scheme val="minor"/>
    </font>
    <font>
      <sz val="9"/>
      <name val="Arial"/>
      <family val="2"/>
      <scheme val="minor"/>
    </font>
    <font>
      <b/>
      <sz val="11"/>
      <name val="Arial"/>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DCFF0A"/>
        <bgColor indexed="64"/>
      </patternFill>
    </fill>
  </fills>
  <borders count="2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top style="thin">
        <color theme="1"/>
      </top>
      <bottom/>
      <diagonal/>
    </border>
    <border>
      <left/>
      <right style="medium">
        <color indexed="64"/>
      </right>
      <top style="thin">
        <color theme="1"/>
      </top>
      <bottom/>
      <diagonal/>
    </border>
    <border>
      <left/>
      <right style="thin">
        <color theme="1"/>
      </right>
      <top/>
      <bottom style="thin">
        <color indexed="64"/>
      </bottom>
      <diagonal/>
    </border>
    <border>
      <left style="thin">
        <color theme="1"/>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cellStyleXfs>
  <cellXfs count="183">
    <xf numFmtId="0" fontId="0" fillId="0" borderId="0" xfId="0"/>
    <xf numFmtId="0" fontId="0" fillId="2" borderId="0" xfId="0" applyFill="1"/>
    <xf numFmtId="42" fontId="0" fillId="0" borderId="0" xfId="0" applyNumberFormat="1"/>
    <xf numFmtId="0" fontId="0" fillId="0" borderId="0" xfId="0" applyAlignment="1">
      <alignment wrapText="1"/>
    </xf>
    <xf numFmtId="0" fontId="13" fillId="0" borderId="0" xfId="0" applyFont="1"/>
    <xf numFmtId="0" fontId="13" fillId="0" borderId="0" xfId="0" applyFont="1" applyAlignment="1">
      <alignment horizontal="left"/>
    </xf>
    <xf numFmtId="0" fontId="0" fillId="3" borderId="0" xfId="0" applyFill="1"/>
    <xf numFmtId="164" fontId="0" fillId="3" borderId="0" xfId="2" applyNumberFormat="1" applyFont="1" applyFill="1" applyAlignment="1"/>
    <xf numFmtId="10" fontId="5" fillId="3" borderId="0" xfId="1" applyNumberFormat="1" applyFont="1" applyFill="1" applyBorder="1" applyAlignment="1"/>
    <xf numFmtId="0" fontId="0" fillId="0" borderId="0" xfId="0" applyAlignment="1">
      <alignment vertical="top" wrapText="1"/>
    </xf>
    <xf numFmtId="0" fontId="0" fillId="2" borderId="0" xfId="0" applyFill="1" applyAlignment="1">
      <alignment wrapText="1"/>
    </xf>
    <xf numFmtId="42" fontId="0" fillId="2" borderId="0" xfId="0" applyNumberFormat="1" applyFill="1" applyAlignment="1">
      <alignment wrapText="1"/>
    </xf>
    <xf numFmtId="0" fontId="2" fillId="2" borderId="0" xfId="0" applyFont="1" applyFill="1" applyAlignment="1">
      <alignment horizontal="center" vertical="top" wrapText="1"/>
    </xf>
    <xf numFmtId="0" fontId="0" fillId="2" borderId="0" xfId="0" applyFill="1" applyAlignment="1">
      <alignment vertical="top" wrapText="1"/>
    </xf>
    <xf numFmtId="0" fontId="16" fillId="2" borderId="0" xfId="0" applyFont="1" applyFill="1" applyAlignment="1">
      <alignment vertical="top"/>
    </xf>
    <xf numFmtId="42" fontId="0" fillId="2" borderId="0" xfId="0" applyNumberFormat="1" applyFill="1"/>
    <xf numFmtId="10" fontId="0" fillId="2" borderId="0" xfId="0" applyNumberFormat="1" applyFill="1"/>
    <xf numFmtId="6" fontId="2" fillId="2" borderId="0" xfId="0" applyNumberFormat="1" applyFont="1" applyFill="1" applyAlignment="1">
      <alignment horizontal="center"/>
    </xf>
    <xf numFmtId="0" fontId="2" fillId="2" borderId="0" xfId="0" applyFont="1" applyFill="1" applyAlignment="1">
      <alignment horizontal="center"/>
    </xf>
    <xf numFmtId="164" fontId="0" fillId="2" borderId="0" xfId="2" applyNumberFormat="1" applyFont="1" applyFill="1" applyAlignment="1"/>
    <xf numFmtId="165" fontId="0" fillId="2" borderId="0" xfId="3" applyNumberFormat="1" applyFont="1" applyFill="1" applyAlignment="1"/>
    <xf numFmtId="164" fontId="1" fillId="2" borderId="0" xfId="2" applyNumberFormat="1" applyFont="1" applyFill="1" applyBorder="1" applyAlignment="1"/>
    <xf numFmtId="164" fontId="7" fillId="2" borderId="0" xfId="0" applyNumberFormat="1" applyFont="1" applyFill="1"/>
    <xf numFmtId="0" fontId="2" fillId="2" borderId="0" xfId="0" applyFont="1" applyFill="1"/>
    <xf numFmtId="164" fontId="2" fillId="2" borderId="0" xfId="2" applyNumberFormat="1" applyFont="1" applyFill="1" applyBorder="1" applyAlignment="1"/>
    <xf numFmtId="10" fontId="0" fillId="2" borderId="0" xfId="1" applyNumberFormat="1" applyFont="1" applyFill="1" applyAlignment="1"/>
    <xf numFmtId="164" fontId="2" fillId="2" borderId="0" xfId="2" applyNumberFormat="1" applyFont="1" applyFill="1" applyAlignment="1"/>
    <xf numFmtId="0" fontId="13" fillId="2" borderId="0" xfId="0" applyFont="1" applyFill="1"/>
    <xf numFmtId="0" fontId="13" fillId="2" borderId="0" xfId="0" applyFont="1" applyFill="1" applyAlignment="1">
      <alignment horizontal="left"/>
    </xf>
    <xf numFmtId="164" fontId="1" fillId="2" borderId="0" xfId="2" applyNumberFormat="1" applyFont="1" applyFill="1" applyAlignment="1"/>
    <xf numFmtId="164" fontId="7" fillId="2" borderId="0" xfId="2" applyNumberFormat="1" applyFont="1" applyFill="1" applyBorder="1" applyAlignment="1"/>
    <xf numFmtId="165" fontId="1" fillId="2" borderId="0" xfId="3" applyNumberFormat="1" applyFont="1" applyFill="1" applyAlignment="1"/>
    <xf numFmtId="165" fontId="1" fillId="2" borderId="0" xfId="3" applyNumberFormat="1" applyFont="1" applyFill="1" applyBorder="1" applyAlignment="1"/>
    <xf numFmtId="164" fontId="1" fillId="2" borderId="0" xfId="0" applyNumberFormat="1" applyFont="1" applyFill="1"/>
    <xf numFmtId="0" fontId="0" fillId="2" borderId="0" xfId="0" applyFill="1" applyAlignment="1">
      <alignment vertical="top"/>
    </xf>
    <xf numFmtId="6" fontId="6" fillId="2" borderId="0" xfId="0" applyNumberFormat="1" applyFont="1" applyFill="1" applyAlignment="1">
      <alignment horizontal="center" vertical="top"/>
    </xf>
    <xf numFmtId="42" fontId="0" fillId="2" borderId="17" xfId="0" applyNumberFormat="1" applyFill="1" applyBorder="1" applyAlignment="1">
      <alignment horizontal="left"/>
    </xf>
    <xf numFmtId="10" fontId="0" fillId="2" borderId="18" xfId="0" applyNumberFormat="1" applyFill="1" applyBorder="1"/>
    <xf numFmtId="43" fontId="0" fillId="2" borderId="18" xfId="2" applyFont="1" applyFill="1" applyBorder="1" applyAlignment="1"/>
    <xf numFmtId="10" fontId="0" fillId="2" borderId="18" xfId="0" applyNumberFormat="1" applyFill="1" applyBorder="1" applyAlignment="1">
      <alignment horizontal="right"/>
    </xf>
    <xf numFmtId="42" fontId="0" fillId="2" borderId="19" xfId="0" applyNumberFormat="1" applyFill="1" applyBorder="1"/>
    <xf numFmtId="0" fontId="0" fillId="2" borderId="20" xfId="0" applyFill="1" applyBorder="1"/>
    <xf numFmtId="42" fontId="0" fillId="2" borderId="22" xfId="0" applyNumberFormat="1" applyFill="1" applyBorder="1" applyAlignment="1">
      <alignment horizontal="left"/>
    </xf>
    <xf numFmtId="0" fontId="0" fillId="2" borderId="23" xfId="0" applyFill="1" applyBorder="1"/>
    <xf numFmtId="165" fontId="1" fillId="2" borderId="23" xfId="3" applyNumberFormat="1" applyFont="1" applyFill="1" applyBorder="1" applyAlignment="1"/>
    <xf numFmtId="0" fontId="10" fillId="2" borderId="17" xfId="0" applyFont="1" applyFill="1" applyBorder="1"/>
    <xf numFmtId="0" fontId="0" fillId="2" borderId="21" xfId="0" applyFill="1" applyBorder="1" applyAlignment="1">
      <alignment horizontal="center"/>
    </xf>
    <xf numFmtId="0" fontId="17" fillId="4" borderId="22" xfId="0" applyFont="1" applyFill="1" applyBorder="1"/>
    <xf numFmtId="0" fontId="17" fillId="4" borderId="23" xfId="0" applyFont="1" applyFill="1" applyBorder="1" applyAlignment="1">
      <alignment horizontal="center"/>
    </xf>
    <xf numFmtId="0" fontId="17" fillId="4" borderId="24" xfId="0" applyFont="1" applyFill="1" applyBorder="1" applyAlignment="1">
      <alignment horizontal="center"/>
    </xf>
    <xf numFmtId="0" fontId="10" fillId="2" borderId="22" xfId="0" applyFont="1" applyFill="1" applyBorder="1"/>
    <xf numFmtId="0" fontId="2" fillId="2" borderId="0" xfId="0" applyFont="1" applyFill="1" applyAlignment="1">
      <alignment horizontal="left" wrapText="1"/>
    </xf>
    <xf numFmtId="0" fontId="2" fillId="2" borderId="0" xfId="0" applyFont="1" applyFill="1" applyAlignment="1">
      <alignment horizontal="left" vertical="top" wrapText="1"/>
    </xf>
    <xf numFmtId="165" fontId="0" fillId="0" borderId="0" xfId="0" applyNumberFormat="1"/>
    <xf numFmtId="10" fontId="4" fillId="2" borderId="0" xfId="0" applyNumberFormat="1" applyFont="1" applyFill="1"/>
    <xf numFmtId="42" fontId="19" fillId="2" borderId="17" xfId="0" applyNumberFormat="1" applyFont="1" applyFill="1" applyBorder="1" applyAlignment="1">
      <alignment horizontal="left"/>
    </xf>
    <xf numFmtId="164" fontId="1" fillId="2" borderId="0" xfId="2" applyNumberFormat="1" applyFont="1" applyFill="1" applyBorder="1" applyAlignment="1">
      <alignment horizontal="center"/>
    </xf>
    <xf numFmtId="164" fontId="0" fillId="2" borderId="25" xfId="2" applyNumberFormat="1" applyFont="1" applyFill="1" applyBorder="1" applyAlignment="1"/>
    <xf numFmtId="165" fontId="1" fillId="2" borderId="26" xfId="3" applyNumberFormat="1" applyFont="1" applyFill="1" applyBorder="1" applyAlignment="1"/>
    <xf numFmtId="164" fontId="0" fillId="2" borderId="6" xfId="2" applyNumberFormat="1" applyFont="1" applyFill="1" applyBorder="1" applyAlignment="1"/>
    <xf numFmtId="164" fontId="1" fillId="2" borderId="7" xfId="0" applyNumberFormat="1" applyFont="1" applyFill="1" applyBorder="1"/>
    <xf numFmtId="164" fontId="7" fillId="2" borderId="7" xfId="0" applyNumberFormat="1" applyFont="1" applyFill="1" applyBorder="1"/>
    <xf numFmtId="165" fontId="1" fillId="2" borderId="7" xfId="3" applyNumberFormat="1" applyFont="1" applyFill="1" applyBorder="1" applyAlignment="1"/>
    <xf numFmtId="164" fontId="2" fillId="2" borderId="6" xfId="2" applyNumberFormat="1" applyFont="1" applyFill="1" applyBorder="1" applyAlignment="1"/>
    <xf numFmtId="165" fontId="2" fillId="2" borderId="7" xfId="3" applyNumberFormat="1" applyFont="1" applyFill="1" applyBorder="1" applyAlignment="1"/>
    <xf numFmtId="164" fontId="5" fillId="2" borderId="6" xfId="2" applyNumberFormat="1" applyFont="1" applyFill="1" applyBorder="1" applyAlignment="1"/>
    <xf numFmtId="10" fontId="5" fillId="2" borderId="7" xfId="1" applyNumberFormat="1" applyFont="1" applyFill="1" applyBorder="1" applyAlignment="1"/>
    <xf numFmtId="10" fontId="1" fillId="2" borderId="7" xfId="1" applyNumberFormat="1" applyFont="1" applyFill="1" applyBorder="1" applyAlignment="1"/>
    <xf numFmtId="164" fontId="2" fillId="2" borderId="8" xfId="2" applyNumberFormat="1" applyFont="1" applyFill="1" applyBorder="1" applyAlignment="1"/>
    <xf numFmtId="164" fontId="2" fillId="2" borderId="2" xfId="2" applyNumberFormat="1" applyFont="1" applyFill="1" applyBorder="1" applyAlignment="1"/>
    <xf numFmtId="10" fontId="5" fillId="2" borderId="9" xfId="1" applyNumberFormat="1" applyFont="1" applyFill="1" applyBorder="1" applyAlignment="1"/>
    <xf numFmtId="10" fontId="0" fillId="0" borderId="0" xfId="0" applyNumberFormat="1"/>
    <xf numFmtId="0" fontId="9" fillId="2" borderId="0" xfId="0" applyFont="1" applyFill="1" applyProtection="1">
      <protection locked="0"/>
    </xf>
    <xf numFmtId="44" fontId="0" fillId="2" borderId="0" xfId="0" applyNumberFormat="1" applyFill="1"/>
    <xf numFmtId="0" fontId="24" fillId="4" borderId="22" xfId="0" applyFont="1" applyFill="1" applyBorder="1" applyAlignment="1">
      <alignment horizontal="centerContinuous"/>
    </xf>
    <xf numFmtId="0" fontId="8" fillId="2" borderId="0" xfId="0" applyFont="1" applyFill="1" applyProtection="1">
      <protection locked="0"/>
    </xf>
    <xf numFmtId="42" fontId="9" fillId="2" borderId="24" xfId="0" applyNumberFormat="1" applyFont="1" applyFill="1" applyBorder="1" applyProtection="1">
      <protection locked="0"/>
    </xf>
    <xf numFmtId="10" fontId="9" fillId="2" borderId="18" xfId="0" applyNumberFormat="1" applyFont="1" applyFill="1" applyBorder="1" applyProtection="1">
      <protection locked="0"/>
    </xf>
    <xf numFmtId="0" fontId="10" fillId="2" borderId="19" xfId="0" applyFont="1" applyFill="1" applyBorder="1"/>
    <xf numFmtId="0" fontId="0" fillId="3" borderId="1" xfId="0" applyFill="1" applyBorder="1"/>
    <xf numFmtId="164" fontId="0" fillId="3" borderId="0" xfId="2" applyNumberFormat="1" applyFont="1" applyFill="1" applyBorder="1" applyAlignment="1"/>
    <xf numFmtId="0" fontId="11" fillId="2" borderId="12" xfId="0" applyFont="1" applyFill="1" applyBorder="1" applyAlignment="1">
      <alignment vertical="center" wrapText="1"/>
    </xf>
    <xf numFmtId="0" fontId="0" fillId="2" borderId="13" xfId="0" applyFill="1" applyBorder="1"/>
    <xf numFmtId="0" fontId="5" fillId="2" borderId="0" xfId="2" applyNumberFormat="1" applyFont="1" applyFill="1" applyAlignment="1">
      <alignment horizontal="center"/>
    </xf>
    <xf numFmtId="166" fontId="27" fillId="2" borderId="0" xfId="0" applyNumberFormat="1" applyFont="1" applyFill="1" applyAlignment="1" applyProtection="1">
      <alignment horizontal="center"/>
      <protection locked="0"/>
    </xf>
    <xf numFmtId="166" fontId="5" fillId="2" borderId="0" xfId="0" applyNumberFormat="1" applyFont="1" applyFill="1" applyAlignment="1">
      <alignment horizontal="center"/>
    </xf>
    <xf numFmtId="0" fontId="5" fillId="2" borderId="0" xfId="0" applyFont="1" applyFill="1"/>
    <xf numFmtId="164" fontId="5" fillId="2" borderId="0" xfId="2" applyNumberFormat="1" applyFont="1" applyFill="1" applyAlignment="1"/>
    <xf numFmtId="10" fontId="0" fillId="2" borderId="27" xfId="0" applyNumberFormat="1" applyFill="1" applyBorder="1"/>
    <xf numFmtId="10" fontId="0" fillId="2" borderId="0" xfId="1" applyNumberFormat="1" applyFont="1" applyFill="1" applyBorder="1"/>
    <xf numFmtId="43" fontId="0" fillId="2" borderId="0" xfId="2" applyFont="1" applyFill="1" applyBorder="1"/>
    <xf numFmtId="0" fontId="26" fillId="2" borderId="0" xfId="0" applyFont="1" applyFill="1"/>
    <xf numFmtId="10" fontId="0" fillId="2" borderId="0" xfId="2" applyNumberFormat="1" applyFont="1" applyFill="1" applyBorder="1"/>
    <xf numFmtId="10" fontId="1" fillId="2" borderId="10" xfId="1" applyNumberFormat="1" applyFont="1" applyFill="1" applyBorder="1"/>
    <xf numFmtId="10" fontId="1" fillId="2" borderId="12" xfId="1" applyNumberFormat="1" applyFont="1" applyFill="1" applyBorder="1"/>
    <xf numFmtId="0" fontId="1" fillId="2" borderId="14" xfId="0" applyFont="1" applyFill="1" applyBorder="1"/>
    <xf numFmtId="43" fontId="1" fillId="2" borderId="16" xfId="2" applyFont="1" applyFill="1" applyBorder="1" applyAlignment="1">
      <alignment horizontal="left"/>
    </xf>
    <xf numFmtId="0" fontId="1" fillId="2" borderId="16" xfId="0" applyFont="1" applyFill="1" applyBorder="1" applyAlignment="1">
      <alignment horizontal="left"/>
    </xf>
    <xf numFmtId="0" fontId="1" fillId="2" borderId="11" xfId="0" applyFont="1" applyFill="1" applyBorder="1" applyAlignment="1">
      <alignment horizontal="left"/>
    </xf>
    <xf numFmtId="43" fontId="1" fillId="2" borderId="0" xfId="2" applyFont="1" applyFill="1" applyBorder="1" applyAlignment="1">
      <alignment horizontal="left"/>
    </xf>
    <xf numFmtId="0" fontId="1" fillId="2" borderId="0" xfId="0" applyFont="1" applyFill="1" applyAlignment="1">
      <alignment horizontal="left"/>
    </xf>
    <xf numFmtId="0" fontId="1" fillId="2" borderId="13" xfId="0" applyFont="1" applyFill="1" applyBorder="1" applyAlignment="1">
      <alignment horizontal="left"/>
    </xf>
    <xf numFmtId="0" fontId="3" fillId="2" borderId="1" xfId="0" applyFont="1" applyFill="1" applyBorder="1" applyAlignment="1">
      <alignment horizontal="left"/>
    </xf>
    <xf numFmtId="0" fontId="1" fillId="2" borderId="1" xfId="0" applyFont="1" applyFill="1" applyBorder="1" applyAlignment="1">
      <alignment horizontal="left"/>
    </xf>
    <xf numFmtId="0" fontId="1" fillId="2" borderId="15" xfId="0" applyFont="1" applyFill="1" applyBorder="1" applyAlignment="1">
      <alignment horizontal="left"/>
    </xf>
    <xf numFmtId="0" fontId="2" fillId="3" borderId="0" xfId="0" applyFont="1" applyFill="1" applyAlignment="1">
      <alignment horizontal="center"/>
    </xf>
    <xf numFmtId="0" fontId="2" fillId="3" borderId="0" xfId="0" applyFont="1" applyFill="1" applyAlignment="1">
      <alignment horizontal="center" wrapText="1"/>
    </xf>
    <xf numFmtId="0" fontId="5" fillId="3" borderId="0" xfId="0" applyFont="1" applyFill="1" applyAlignment="1">
      <alignment horizontal="right"/>
    </xf>
    <xf numFmtId="164" fontId="0" fillId="3" borderId="0" xfId="0" applyNumberFormat="1" applyFill="1"/>
    <xf numFmtId="0" fontId="3" fillId="2" borderId="0" xfId="0" applyFont="1" applyFill="1"/>
    <xf numFmtId="0" fontId="3" fillId="0" borderId="0" xfId="0" applyFont="1"/>
    <xf numFmtId="165" fontId="3" fillId="0" borderId="0" xfId="0" applyNumberFormat="1" applyFont="1"/>
    <xf numFmtId="10" fontId="3" fillId="0" borderId="0" xfId="0" applyNumberFormat="1" applyFont="1"/>
    <xf numFmtId="44" fontId="3" fillId="0" borderId="0" xfId="0" applyNumberFormat="1" applyFont="1"/>
    <xf numFmtId="43" fontId="3" fillId="0" borderId="0" xfId="2" applyFont="1" applyAlignment="1"/>
    <xf numFmtId="167" fontId="3" fillId="0" borderId="0" xfId="0" applyNumberFormat="1" applyFont="1"/>
    <xf numFmtId="0" fontId="28" fillId="0" borderId="0" xfId="0" applyFont="1"/>
    <xf numFmtId="0" fontId="28" fillId="0" borderId="0" xfId="0" applyFont="1" applyAlignment="1">
      <alignment horizontal="left"/>
    </xf>
    <xf numFmtId="10" fontId="29" fillId="0" borderId="0" xfId="1" applyNumberFormat="1" applyFont="1" applyBorder="1" applyAlignment="1"/>
    <xf numFmtId="168" fontId="0" fillId="2" borderId="0" xfId="0" applyNumberFormat="1" applyFill="1"/>
    <xf numFmtId="43" fontId="25" fillId="2" borderId="0" xfId="4" applyNumberFormat="1" applyFill="1" applyBorder="1" applyAlignment="1">
      <alignment horizontal="left"/>
    </xf>
    <xf numFmtId="43" fontId="25" fillId="2" borderId="16" xfId="4" applyNumberFormat="1" applyFill="1" applyBorder="1" applyAlignment="1">
      <alignment horizontal="left"/>
    </xf>
    <xf numFmtId="0" fontId="25" fillId="2" borderId="1" xfId="4" applyFill="1" applyBorder="1" applyAlignment="1">
      <alignment horizontal="left"/>
    </xf>
    <xf numFmtId="0" fontId="0" fillId="2" borderId="0" xfId="0" applyFill="1" applyAlignment="1">
      <alignment horizontal="center"/>
    </xf>
    <xf numFmtId="0" fontId="10" fillId="2" borderId="28" xfId="0" applyFont="1" applyFill="1" applyBorder="1"/>
    <xf numFmtId="0" fontId="0" fillId="2" borderId="1" xfId="0" applyFill="1" applyBorder="1" applyAlignment="1">
      <alignment horizontal="center"/>
    </xf>
    <xf numFmtId="10" fontId="1" fillId="2" borderId="0" xfId="1" applyNumberFormat="1" applyFont="1" applyFill="1" applyBorder="1"/>
    <xf numFmtId="0" fontId="1" fillId="2" borderId="1" xfId="0" applyFont="1" applyFill="1" applyBorder="1"/>
    <xf numFmtId="0" fontId="17" fillId="4" borderId="13" xfId="0" applyFont="1"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3" borderId="0" xfId="0" applyFill="1" applyAlignment="1">
      <alignment horizontal="center"/>
    </xf>
    <xf numFmtId="0" fontId="0" fillId="0" borderId="0" xfId="0" applyAlignment="1">
      <alignment horizontal="center"/>
    </xf>
    <xf numFmtId="0" fontId="0" fillId="2" borderId="13" xfId="0" applyFill="1" applyBorder="1" applyAlignment="1">
      <alignment horizontal="left"/>
    </xf>
    <xf numFmtId="10" fontId="0" fillId="2" borderId="20" xfId="0" applyNumberFormat="1" applyFill="1" applyBorder="1" applyAlignment="1">
      <alignment horizontal="center"/>
    </xf>
    <xf numFmtId="14" fontId="0" fillId="0" borderId="0" xfId="0" applyNumberFormat="1"/>
    <xf numFmtId="0" fontId="10" fillId="0" borderId="17" xfId="0" applyFont="1" applyBorder="1"/>
    <xf numFmtId="10" fontId="0" fillId="0" borderId="0" xfId="2" applyNumberFormat="1" applyFont="1" applyFill="1" applyBorder="1"/>
    <xf numFmtId="0" fontId="0" fillId="5" borderId="0" xfId="0" applyFill="1" applyAlignment="1">
      <alignment wrapText="1"/>
    </xf>
    <xf numFmtId="10" fontId="0" fillId="2" borderId="23" xfId="0" applyNumberFormat="1" applyFill="1" applyBorder="1" applyAlignment="1">
      <alignment horizontal="center"/>
    </xf>
    <xf numFmtId="0" fontId="0" fillId="2" borderId="24" xfId="0" applyFill="1" applyBorder="1" applyAlignment="1">
      <alignment horizontal="center"/>
    </xf>
    <xf numFmtId="10" fontId="0" fillId="2" borderId="0" xfId="0" applyNumberFormat="1" applyFill="1" applyAlignment="1">
      <alignment horizontal="center"/>
    </xf>
    <xf numFmtId="0" fontId="0" fillId="2" borderId="18" xfId="0" applyFill="1" applyBorder="1" applyAlignment="1">
      <alignment horizontal="center"/>
    </xf>
    <xf numFmtId="10" fontId="0" fillId="0" borderId="0" xfId="0" applyNumberFormat="1" applyAlignment="1">
      <alignment horizontal="center"/>
    </xf>
    <xf numFmtId="0" fontId="0" fillId="0" borderId="18" xfId="0" applyBorder="1" applyAlignment="1">
      <alignment horizontal="center"/>
    </xf>
    <xf numFmtId="0" fontId="2" fillId="0" borderId="0" xfId="0" applyFont="1" applyAlignment="1">
      <alignment horizontal="left" vertical="top" wrapText="1"/>
    </xf>
    <xf numFmtId="0" fontId="14" fillId="2" borderId="0" xfId="0" applyFont="1" applyFill="1" applyAlignment="1">
      <alignment horizontal="center" wrapText="1"/>
    </xf>
    <xf numFmtId="0" fontId="15" fillId="2" borderId="0" xfId="0" applyFont="1" applyFill="1" applyAlignment="1">
      <alignment horizontal="center" wrapText="1"/>
    </xf>
    <xf numFmtId="0" fontId="21" fillId="0" borderId="0" xfId="0" applyFont="1" applyAlignment="1">
      <alignment horizontal="left" vertical="top" wrapText="1"/>
    </xf>
    <xf numFmtId="0" fontId="0" fillId="2" borderId="0" xfId="0" applyFill="1" applyAlignment="1">
      <alignment horizontal="left" vertical="top" wrapText="1"/>
    </xf>
    <xf numFmtId="0" fontId="5" fillId="3" borderId="0" xfId="0" applyFont="1" applyFill="1" applyAlignment="1">
      <alignment horizontal="center"/>
    </xf>
    <xf numFmtId="0" fontId="22" fillId="2" borderId="12" xfId="0" applyFont="1" applyFill="1" applyBorder="1" applyAlignment="1">
      <alignment horizontal="left" wrapText="1"/>
    </xf>
    <xf numFmtId="0" fontId="22" fillId="2" borderId="0" xfId="0" applyFont="1" applyFill="1" applyAlignment="1">
      <alignment horizontal="left" wrapText="1"/>
    </xf>
    <xf numFmtId="0" fontId="22" fillId="2" borderId="13" xfId="0" applyFont="1" applyFill="1" applyBorder="1" applyAlignment="1">
      <alignment horizontal="left" wrapText="1"/>
    </xf>
    <xf numFmtId="0" fontId="18" fillId="2" borderId="12" xfId="0" applyFont="1" applyFill="1" applyBorder="1" applyAlignment="1">
      <alignment horizontal="left" wrapText="1"/>
    </xf>
    <xf numFmtId="0" fontId="18" fillId="2" borderId="0" xfId="0" applyFont="1" applyFill="1" applyAlignment="1">
      <alignment horizontal="left" wrapText="1"/>
    </xf>
    <xf numFmtId="0" fontId="18" fillId="2" borderId="13" xfId="0" applyFont="1" applyFill="1" applyBorder="1" applyAlignment="1">
      <alignment horizontal="left" wrapText="1"/>
    </xf>
    <xf numFmtId="0" fontId="12" fillId="2" borderId="12" xfId="0" applyFont="1" applyFill="1" applyBorder="1" applyAlignment="1">
      <alignment horizontal="left" wrapText="1"/>
    </xf>
    <xf numFmtId="0" fontId="12" fillId="2" borderId="0" xfId="0" applyFont="1" applyFill="1" applyAlignment="1">
      <alignment horizontal="left" wrapText="1"/>
    </xf>
    <xf numFmtId="0" fontId="12" fillId="2" borderId="13" xfId="0" applyFont="1" applyFill="1" applyBorder="1" applyAlignment="1">
      <alignment horizontal="left" wrapText="1"/>
    </xf>
    <xf numFmtId="0" fontId="12" fillId="2" borderId="14" xfId="0" applyFont="1" applyFill="1" applyBorder="1" applyAlignment="1">
      <alignment horizontal="left" wrapText="1"/>
    </xf>
    <xf numFmtId="0" fontId="12" fillId="2" borderId="1" xfId="0" applyFont="1" applyFill="1" applyBorder="1" applyAlignment="1">
      <alignment horizontal="left" wrapText="1"/>
    </xf>
    <xf numFmtId="0" fontId="12" fillId="2" borderId="15" xfId="0" applyFont="1" applyFill="1" applyBorder="1" applyAlignment="1">
      <alignment horizontal="left" wrapText="1"/>
    </xf>
    <xf numFmtId="0" fontId="23" fillId="2" borderId="0" xfId="0" applyFont="1" applyFill="1" applyAlignment="1">
      <alignment horizontal="center" vertical="center"/>
    </xf>
    <xf numFmtId="0" fontId="15" fillId="2" borderId="0" xfId="0" applyFont="1" applyFill="1" applyAlignment="1">
      <alignment horizontal="center"/>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164" fontId="17" fillId="4" borderId="3" xfId="2" applyNumberFormat="1" applyFont="1" applyFill="1" applyBorder="1" applyAlignment="1">
      <alignment horizontal="center" vertical="center"/>
    </xf>
    <xf numFmtId="164" fontId="17" fillId="4" borderId="4" xfId="2" applyNumberFormat="1" applyFont="1" applyFill="1" applyBorder="1" applyAlignment="1">
      <alignment horizontal="center" vertical="center"/>
    </xf>
    <xf numFmtId="164" fontId="17" fillId="4" borderId="5" xfId="2"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2" fillId="2" borderId="12"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3"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3" xfId="0" applyFont="1" applyFill="1" applyBorder="1" applyAlignment="1">
      <alignment horizontal="left" vertical="center" wrapText="1"/>
    </xf>
    <xf numFmtId="0" fontId="25" fillId="2" borderId="0" xfId="4" applyFill="1" applyBorder="1" applyAlignment="1">
      <alignment horizontal="left"/>
    </xf>
    <xf numFmtId="0" fontId="3" fillId="2" borderId="0" xfId="4" applyFont="1" applyFill="1" applyBorder="1" applyAlignment="1">
      <alignment horizontal="left"/>
    </xf>
    <xf numFmtId="0" fontId="3" fillId="2" borderId="13" xfId="4" applyFont="1" applyFill="1" applyBorder="1" applyAlignment="1">
      <alignment horizontal="left"/>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0000FF"/>
      <color rgb="FFDCFF0A"/>
      <color rgb="FFDC0023"/>
      <color rgb="FFC80037"/>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101600</xdr:rowOff>
    </xdr:from>
    <xdr:to>
      <xdr:col>2</xdr:col>
      <xdr:colOff>1004732</xdr:colOff>
      <xdr:row>0</xdr:row>
      <xdr:rowOff>810260</xdr:rowOff>
    </xdr:to>
    <xdr:pic>
      <xdr:nvPicPr>
        <xdr:cNvPr id="3" name="Picture 2">
          <a:extLst>
            <a:ext uri="{FF2B5EF4-FFF2-40B4-BE49-F238E27FC236}">
              <a16:creationId xmlns:a16="http://schemas.microsoft.com/office/drawing/2014/main" id="{BBBE3349-85A4-DE41-A13B-92442D680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101600"/>
          <a:ext cx="1576232"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55880</xdr:colOff>
      <xdr:row>0</xdr:row>
      <xdr:rowOff>114300</xdr:rowOff>
    </xdr:from>
    <xdr:to>
      <xdr:col>2</xdr:col>
      <xdr:colOff>1178087</xdr:colOff>
      <xdr:row>0</xdr:row>
      <xdr:rowOff>835025</xdr:rowOff>
    </xdr:to>
    <xdr:pic>
      <xdr:nvPicPr>
        <xdr:cNvPr id="2" name="Picture 1">
          <a:extLst>
            <a:ext uri="{FF2B5EF4-FFF2-40B4-BE49-F238E27FC236}">
              <a16:creationId xmlns:a16="http://schemas.microsoft.com/office/drawing/2014/main" id="{8CC0D34D-113B-47D6-8BE2-DCE92405D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280" y="114300"/>
          <a:ext cx="1572422" cy="707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0</xdr:row>
      <xdr:rowOff>142875</xdr:rowOff>
    </xdr:from>
    <xdr:to>
      <xdr:col>3</xdr:col>
      <xdr:colOff>397037</xdr:colOff>
      <xdr:row>1</xdr:row>
      <xdr:rowOff>3175</xdr:rowOff>
    </xdr:to>
    <xdr:pic>
      <xdr:nvPicPr>
        <xdr:cNvPr id="2" name="Picture 1">
          <a:extLst>
            <a:ext uri="{FF2B5EF4-FFF2-40B4-BE49-F238E27FC236}">
              <a16:creationId xmlns:a16="http://schemas.microsoft.com/office/drawing/2014/main" id="{D4CCED61-1B36-4847-83C2-8CFFF699A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 y="142875"/>
          <a:ext cx="1609887" cy="708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101600</xdr:colOff>
      <xdr:row>0</xdr:row>
      <xdr:rowOff>142875</xdr:rowOff>
    </xdr:from>
    <xdr:to>
      <xdr:col>3</xdr:col>
      <xdr:colOff>397037</xdr:colOff>
      <xdr:row>1</xdr:row>
      <xdr:rowOff>3175</xdr:rowOff>
    </xdr:to>
    <xdr:pic>
      <xdr:nvPicPr>
        <xdr:cNvPr id="2" name="Picture 1">
          <a:extLst>
            <a:ext uri="{FF2B5EF4-FFF2-40B4-BE49-F238E27FC236}">
              <a16:creationId xmlns:a16="http://schemas.microsoft.com/office/drawing/2014/main" id="{9DD0D882-1E21-4496-9CF6-021F7871E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650" y="142875"/>
          <a:ext cx="1603537" cy="711200"/>
        </a:xfrm>
        <a:prstGeom prst="rect">
          <a:avLst/>
        </a:prstGeom>
      </xdr:spPr>
    </xdr:pic>
    <xdr:clientData/>
  </xdr:twoCellAnchor>
</xdr:wsDr>
</file>

<file path=xl/theme/theme1.xml><?xml version="1.0" encoding="utf-8"?>
<a:theme xmlns:a="http://schemas.openxmlformats.org/drawingml/2006/main" name="Griffin Global - Standard">
  <a:themeElements>
    <a:clrScheme name="Griffin">
      <a:dk1>
        <a:srgbClr val="3F4450"/>
      </a:dk1>
      <a:lt1>
        <a:srgbClr val="FFFFFF"/>
      </a:lt1>
      <a:dk2>
        <a:srgbClr val="435363"/>
      </a:dk2>
      <a:lt2>
        <a:srgbClr val="FFFFFF"/>
      </a:lt2>
      <a:accent1>
        <a:srgbClr val="EE7624"/>
      </a:accent1>
      <a:accent2>
        <a:srgbClr val="7C98AB"/>
      </a:accent2>
      <a:accent3>
        <a:srgbClr val="587F71"/>
      </a:accent3>
      <a:accent4>
        <a:srgbClr val="00609C"/>
      </a:accent4>
      <a:accent5>
        <a:srgbClr val="005EB8"/>
      </a:accent5>
      <a:accent6>
        <a:srgbClr val="0071CE"/>
      </a:accent6>
      <a:hlink>
        <a:srgbClr val="EE7623"/>
      </a:hlink>
      <a:folHlink>
        <a:srgbClr val="435363"/>
      </a:folHlink>
    </a:clrScheme>
    <a:fontScheme name="Test">
      <a:majorFont>
        <a:latin typeface="Arial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2"/>
          </a:solidFill>
        </a:ln>
      </a:spPr>
      <a:bodyPr rtlCol="0" anchor="ctr"/>
      <a:lstStyle>
        <a:defPPr algn="ctr">
          <a:defRPr sz="1600">
            <a:solidFill>
              <a:schemeClr val="tx2"/>
            </a:solidFill>
            <a:latin typeface="Avenir" charset="0"/>
            <a:ea typeface="Avenir" charset="0"/>
            <a:cs typeface="Avenir"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lIns="0" tIns="0" rIns="0" bIns="0" rtlCol="0">
        <a:noAutofit/>
      </a:bodyPr>
      <a:lstStyle>
        <a:defPPr algn="l">
          <a:defRPr dirty="0"/>
        </a:defPPr>
      </a:lstStyle>
    </a:txDef>
  </a:objectDefaults>
  <a:extraClrSchemeLst/>
  <a:extLst>
    <a:ext uri="{05A4C25C-085E-4340-85A3-A5531E510DB2}">
      <thm15:themeFamily xmlns:thm15="http://schemas.microsoft.com/office/thememl/2012/main" name="Griffin Global - Standard" id="{18AEAEEE-DE7A-C045-8512-3BCB88606D0E}" vid="{BE8C2D88-F1B5-1640-B043-BA1BA6B5378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axfoundation.org/data/all/state/state-income-tax-rates-2024/" TargetMode="External"/><Relationship Id="rId2" Type="http://schemas.openxmlformats.org/officeDocument/2006/relationships/hyperlink" Target="https://www.nasinvestmentsolutions.com/1031-exchange-information/tax-rates-by-state" TargetMode="External"/><Relationship Id="rId1" Type="http://schemas.openxmlformats.org/officeDocument/2006/relationships/hyperlink" Target="https://smartasset.com/taxes/state-capital-gains-ta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taxfoundation.org/data/all/state/state-capital-gains-tax-rates-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9CED6-7277-462E-9E26-A8E875D6A7E9}">
  <sheetPr codeName="Sheet2">
    <pageSetUpPr fitToPage="1"/>
  </sheetPr>
  <dimension ref="A1:P46"/>
  <sheetViews>
    <sheetView showGridLines="0" topLeftCell="B8" workbookViewId="0">
      <selection activeCell="B47" sqref="A47:XFD47"/>
    </sheetView>
  </sheetViews>
  <sheetFormatPr defaultColWidth="0" defaultRowHeight="14.25" zeroHeight="1"/>
  <cols>
    <col min="1" max="1" width="8.625" style="3" hidden="1" customWidth="1"/>
    <col min="2" max="2" width="8.5" style="3" customWidth="1"/>
    <col min="3" max="3" width="102.125" style="3" customWidth="1"/>
    <col min="4" max="16" width="0" style="3" hidden="1" customWidth="1"/>
    <col min="17" max="16384" width="8.625" style="3" hidden="1"/>
  </cols>
  <sheetData>
    <row r="1" spans="1:16" ht="66" customHeight="1">
      <c r="A1" s="10"/>
      <c r="B1" s="10"/>
      <c r="C1" s="10"/>
      <c r="D1" s="10"/>
      <c r="E1" s="10"/>
    </row>
    <row r="2" spans="1:16" ht="15" customHeight="1">
      <c r="A2" s="10"/>
      <c r="B2" s="10"/>
      <c r="C2" s="10"/>
      <c r="D2" s="10"/>
      <c r="E2" s="10"/>
    </row>
    <row r="3" spans="1:16" ht="25.5">
      <c r="A3" s="10"/>
      <c r="B3" s="146" t="s">
        <v>81</v>
      </c>
      <c r="C3" s="146"/>
      <c r="D3" s="10"/>
      <c r="E3" s="10"/>
    </row>
    <row r="4" spans="1:16">
      <c r="A4" s="10"/>
      <c r="B4" s="10"/>
      <c r="C4" s="11"/>
      <c r="D4" s="10"/>
      <c r="E4" s="10"/>
    </row>
    <row r="5" spans="1:16" ht="18">
      <c r="A5" s="10"/>
      <c r="B5" s="147" t="s">
        <v>82</v>
      </c>
      <c r="C5" s="147"/>
      <c r="D5" s="10"/>
      <c r="E5" s="10"/>
    </row>
    <row r="6" spans="1:16">
      <c r="A6" s="10"/>
      <c r="B6" s="10"/>
      <c r="C6" s="10"/>
      <c r="D6" s="10"/>
      <c r="E6" s="10"/>
      <c r="P6" s="138"/>
    </row>
    <row r="7" spans="1:16" s="9" customFormat="1" ht="25.35" customHeight="1">
      <c r="A7" s="13"/>
      <c r="B7" s="14" t="s">
        <v>1</v>
      </c>
      <c r="C7" s="13"/>
      <c r="D7" s="13"/>
      <c r="E7" s="13"/>
    </row>
    <row r="8" spans="1:16" ht="56.25" customHeight="1">
      <c r="A8" s="10"/>
      <c r="B8" s="149" t="s">
        <v>146</v>
      </c>
      <c r="C8" s="149"/>
      <c r="D8" s="10"/>
      <c r="E8" s="10"/>
    </row>
    <row r="9" spans="1:16" ht="36.75" customHeight="1">
      <c r="A9" s="10"/>
      <c r="B9" s="12">
        <v>1</v>
      </c>
      <c r="C9" s="13" t="s">
        <v>137</v>
      </c>
      <c r="D9" s="10"/>
      <c r="E9" s="10"/>
    </row>
    <row r="10" spans="1:16" ht="42" customHeight="1">
      <c r="A10" s="10"/>
      <c r="B10" s="12">
        <v>2</v>
      </c>
      <c r="C10" s="13" t="s">
        <v>93</v>
      </c>
      <c r="D10" s="10"/>
      <c r="E10" s="10"/>
    </row>
    <row r="11" spans="1:16" ht="52.5" customHeight="1">
      <c r="A11" s="10"/>
      <c r="B11" s="12">
        <v>3</v>
      </c>
      <c r="C11" s="13" t="s">
        <v>91</v>
      </c>
      <c r="D11" s="10"/>
      <c r="E11" s="10"/>
    </row>
    <row r="12" spans="1:16" ht="21.75" customHeight="1">
      <c r="A12" s="10"/>
      <c r="B12" s="12">
        <v>4</v>
      </c>
      <c r="C12" s="13" t="s">
        <v>92</v>
      </c>
      <c r="D12" s="10"/>
      <c r="E12" s="10"/>
    </row>
    <row r="13" spans="1:16" s="9" customFormat="1" ht="26.1" customHeight="1">
      <c r="A13" s="13"/>
      <c r="B13" s="14" t="s">
        <v>75</v>
      </c>
      <c r="C13" s="13"/>
      <c r="D13" s="13"/>
      <c r="E13" s="13"/>
    </row>
    <row r="14" spans="1:16" ht="22.5" customHeight="1">
      <c r="A14" s="10"/>
      <c r="B14" s="148" t="s">
        <v>143</v>
      </c>
      <c r="C14" s="148"/>
      <c r="D14" s="10"/>
      <c r="E14" s="10"/>
    </row>
    <row r="15" spans="1:16" ht="14.85" customHeight="1">
      <c r="A15" s="10"/>
      <c r="B15" s="145" t="s">
        <v>138</v>
      </c>
      <c r="C15" s="9" t="s">
        <v>76</v>
      </c>
      <c r="D15" s="10"/>
      <c r="E15" s="10"/>
    </row>
    <row r="16" spans="1:16" ht="14.85" customHeight="1">
      <c r="A16" s="10"/>
      <c r="B16" s="145" t="s">
        <v>144</v>
      </c>
      <c r="C16" s="9" t="s">
        <v>104</v>
      </c>
      <c r="D16" s="10"/>
      <c r="E16" s="10"/>
    </row>
    <row r="17" spans="1:5" ht="15" customHeight="1">
      <c r="A17" s="10"/>
      <c r="B17" s="145" t="s">
        <v>105</v>
      </c>
      <c r="C17" s="9" t="s">
        <v>147</v>
      </c>
      <c r="D17" s="10"/>
      <c r="E17" s="10"/>
    </row>
    <row r="18" spans="1:5" ht="15" customHeight="1">
      <c r="A18" s="10"/>
      <c r="B18" s="52" t="s">
        <v>103</v>
      </c>
      <c r="C18" s="13" t="s">
        <v>94</v>
      </c>
      <c r="D18" s="10"/>
      <c r="E18" s="10"/>
    </row>
    <row r="19" spans="1:5" ht="14.85" customHeight="1">
      <c r="A19" s="10"/>
      <c r="B19" s="52" t="s">
        <v>102</v>
      </c>
      <c r="C19" s="13" t="s">
        <v>95</v>
      </c>
      <c r="D19" s="10"/>
      <c r="E19" s="10"/>
    </row>
    <row r="21" spans="1:5" ht="15" hidden="1">
      <c r="A21" s="10"/>
      <c r="B21" s="51"/>
      <c r="C21" s="10"/>
      <c r="D21" s="10"/>
      <c r="E21" s="10"/>
    </row>
    <row r="22" spans="1:5" hidden="1">
      <c r="A22" s="10"/>
      <c r="B22" s="10"/>
      <c r="C22" s="10"/>
      <c r="D22" s="10"/>
      <c r="E22" s="10"/>
    </row>
    <row r="23" spans="1:5" hidden="1">
      <c r="A23" s="10"/>
      <c r="B23" s="10"/>
      <c r="C23" s="10"/>
      <c r="D23" s="10"/>
      <c r="E23" s="10"/>
    </row>
    <row r="24" spans="1:5" hidden="1">
      <c r="A24" s="10"/>
      <c r="B24" s="10"/>
      <c r="C24" s="10"/>
      <c r="D24" s="10"/>
      <c r="E24" s="10"/>
    </row>
    <row r="25" spans="1:5" hidden="1">
      <c r="A25" s="10"/>
      <c r="B25" s="10"/>
      <c r="C25" s="10"/>
      <c r="D25" s="10"/>
      <c r="E25" s="10"/>
    </row>
    <row r="26" spans="1:5" hidden="1">
      <c r="A26" s="10"/>
      <c r="B26" s="10"/>
      <c r="C26" s="10"/>
      <c r="D26" s="10"/>
      <c r="E26" s="10"/>
    </row>
    <row r="27" spans="1:5" hidden="1">
      <c r="A27" s="10"/>
      <c r="B27" s="10"/>
      <c r="C27" s="10"/>
      <c r="D27" s="10"/>
      <c r="E27" s="10"/>
    </row>
    <row r="28" spans="1:5" hidden="1">
      <c r="A28" s="10"/>
      <c r="B28" s="10"/>
      <c r="C28" s="10"/>
      <c r="D28" s="10"/>
      <c r="E28" s="10"/>
    </row>
    <row r="29" spans="1:5" hidden="1">
      <c r="A29" s="10"/>
      <c r="B29" s="10"/>
      <c r="C29" s="10"/>
      <c r="D29" s="10"/>
      <c r="E29" s="10"/>
    </row>
    <row r="30" spans="1:5" hidden="1">
      <c r="A30" s="10"/>
      <c r="B30" s="10"/>
      <c r="C30" s="10"/>
      <c r="D30" s="10"/>
      <c r="E30" s="10"/>
    </row>
    <row r="31" spans="1:5" hidden="1">
      <c r="A31" s="10"/>
      <c r="B31" s="10"/>
      <c r="C31" s="10"/>
      <c r="D31" s="10"/>
      <c r="E31" s="10"/>
    </row>
    <row r="32" spans="1:5" hidden="1">
      <c r="A32" s="10"/>
      <c r="B32" s="10"/>
      <c r="C32" s="10"/>
      <c r="D32" s="10"/>
      <c r="E32" s="10"/>
    </row>
    <row r="33" spans="1:5" hidden="1">
      <c r="A33" s="10"/>
      <c r="B33" s="10"/>
      <c r="C33" s="10"/>
      <c r="D33" s="10"/>
      <c r="E33" s="10"/>
    </row>
    <row r="34" spans="1:5" hidden="1">
      <c r="A34" s="10"/>
      <c r="B34" s="10"/>
      <c r="C34" s="10"/>
      <c r="D34" s="10"/>
      <c r="E34" s="10"/>
    </row>
    <row r="35" spans="1:5" hidden="1">
      <c r="A35" s="10"/>
      <c r="B35" s="10"/>
      <c r="C35" s="10"/>
      <c r="D35" s="10"/>
      <c r="E35" s="10"/>
    </row>
    <row r="36" spans="1:5" hidden="1">
      <c r="A36" s="10"/>
      <c r="B36" s="10"/>
      <c r="C36" s="10"/>
      <c r="D36" s="10"/>
      <c r="E36" s="10"/>
    </row>
    <row r="37" spans="1:5" hidden="1">
      <c r="A37" s="10"/>
      <c r="B37" s="10"/>
      <c r="C37" s="10"/>
      <c r="D37" s="10"/>
      <c r="E37" s="10"/>
    </row>
    <row r="38" spans="1:5" hidden="1">
      <c r="A38" s="10"/>
      <c r="B38" s="10"/>
      <c r="C38" s="10"/>
      <c r="D38" s="10"/>
      <c r="E38" s="10"/>
    </row>
    <row r="39" spans="1:5" hidden="1">
      <c r="A39" s="10"/>
      <c r="B39" s="10"/>
      <c r="C39" s="10"/>
      <c r="D39" s="10"/>
      <c r="E39" s="10"/>
    </row>
    <row r="40" spans="1:5" hidden="1">
      <c r="A40" s="10"/>
      <c r="B40" s="10"/>
      <c r="C40" s="10"/>
      <c r="D40" s="10"/>
      <c r="E40" s="10"/>
    </row>
    <row r="41" spans="1:5" hidden="1">
      <c r="A41" s="10"/>
      <c r="B41" s="10"/>
      <c r="C41" s="10"/>
      <c r="D41" s="10"/>
      <c r="E41" s="10"/>
    </row>
    <row r="42" spans="1:5" hidden="1">
      <c r="A42" s="10"/>
      <c r="B42" s="10"/>
      <c r="C42" s="10"/>
      <c r="D42" s="10"/>
      <c r="E42" s="10"/>
    </row>
    <row r="43" spans="1:5" hidden="1">
      <c r="A43" s="10"/>
      <c r="B43" s="10"/>
      <c r="C43" s="10"/>
      <c r="D43" s="10"/>
      <c r="E43" s="10"/>
    </row>
    <row r="44" spans="1:5" hidden="1">
      <c r="A44" s="10"/>
      <c r="B44" s="10"/>
      <c r="C44" s="10"/>
      <c r="D44" s="10"/>
      <c r="E44" s="10"/>
    </row>
    <row r="45" spans="1:5" hidden="1">
      <c r="A45" s="10"/>
      <c r="B45" s="10"/>
      <c r="C45" s="10"/>
      <c r="D45" s="10"/>
      <c r="E45" s="10"/>
    </row>
    <row r="46" spans="1:5" hidden="1">
      <c r="A46" s="10"/>
      <c r="B46" s="10"/>
      <c r="C46" s="10"/>
      <c r="D46" s="10"/>
      <c r="E46" s="10"/>
    </row>
  </sheetData>
  <sheetProtection algorithmName="SHA-512" hashValue="M/snX5+bkRorM/BCpV7srTlsacQEVhjiz2xuNLgis7B1JOBKW3PWEkXEEIkCEP8evjFoa6Qy2usMz5No1Mu3yQ==" saltValue="LPGOk91I0LP5AnYNDO+ujQ==" spinCount="100000" sheet="1" objects="1" scenarios="1" selectLockedCells="1"/>
  <mergeCells count="4">
    <mergeCell ref="B3:C3"/>
    <mergeCell ref="B5:C5"/>
    <mergeCell ref="B14:C14"/>
    <mergeCell ref="B8:C8"/>
  </mergeCells>
  <printOptions horizontalCentered="1"/>
  <pageMargins left="0" right="0" top="0.75" bottom="0.75" header="0.3" footer="0.3"/>
  <pageSetup scale="81"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CCAB-0188-4270-9303-8D2A7A54DF55}">
  <sheetPr>
    <pageSetUpPr fitToPage="1"/>
  </sheetPr>
  <dimension ref="A1:Z87"/>
  <sheetViews>
    <sheetView tabSelected="1" topLeftCell="B1" zoomScale="110" zoomScaleNormal="110" workbookViewId="0">
      <selection activeCell="D13" sqref="D13"/>
    </sheetView>
  </sheetViews>
  <sheetFormatPr defaultColWidth="0" defaultRowHeight="14.25" zeroHeight="1"/>
  <cols>
    <col min="1" max="1" width="7" hidden="1" customWidth="1"/>
    <col min="2" max="2" width="6.125" customWidth="1"/>
    <col min="3" max="3" width="50.625" customWidth="1"/>
    <col min="4" max="4" width="18.625" style="2" customWidth="1"/>
    <col min="5" max="5" width="19.125" style="2" customWidth="1"/>
    <col min="6" max="6" width="4" customWidth="1"/>
    <col min="7" max="7" width="2.125" hidden="1" customWidth="1"/>
    <col min="8" max="10" width="13.625" hidden="1" customWidth="1"/>
    <col min="11" max="11" width="12.125" hidden="1" customWidth="1"/>
    <col min="12" max="12" width="0.125" hidden="1" customWidth="1"/>
    <col min="13" max="14" width="14.125" hidden="1" customWidth="1"/>
    <col min="15" max="15" width="11.375" hidden="1" customWidth="1"/>
    <col min="16" max="16" width="9.625" hidden="1" customWidth="1"/>
    <col min="17" max="21" width="8.625" hidden="1" customWidth="1"/>
    <col min="22" max="26" width="9.875" hidden="1" customWidth="1"/>
    <col min="27" max="16384" width="8.625" hidden="1"/>
  </cols>
  <sheetData>
    <row r="1" spans="1:21" ht="67.349999999999994" customHeight="1">
      <c r="A1" s="1"/>
      <c r="B1" s="1"/>
      <c r="C1" s="1"/>
      <c r="D1" s="15"/>
      <c r="E1" s="15"/>
      <c r="F1" s="1"/>
      <c r="G1" s="1"/>
    </row>
    <row r="2" spans="1:21" ht="15" customHeight="1">
      <c r="A2" s="1"/>
      <c r="B2" s="1"/>
      <c r="C2" s="1"/>
      <c r="D2" s="15"/>
      <c r="E2" s="15"/>
      <c r="F2" s="1"/>
      <c r="G2" s="1"/>
    </row>
    <row r="3" spans="1:21" ht="25.35" customHeight="1">
      <c r="A3" s="1"/>
      <c r="B3" s="1"/>
      <c r="C3" s="146" t="s">
        <v>111</v>
      </c>
      <c r="D3" s="146"/>
      <c r="E3" s="146"/>
      <c r="F3" s="1"/>
      <c r="G3" s="1"/>
    </row>
    <row r="4" spans="1:21" ht="25.35" customHeight="1">
      <c r="A4" s="1"/>
      <c r="B4" s="1"/>
      <c r="C4" s="163" t="s">
        <v>112</v>
      </c>
      <c r="D4" s="163"/>
      <c r="E4" s="163"/>
      <c r="F4" s="1"/>
      <c r="G4" s="1"/>
    </row>
    <row r="5" spans="1:21" ht="11.1" customHeight="1">
      <c r="A5" s="1"/>
      <c r="B5" s="1"/>
      <c r="C5" s="163"/>
      <c r="D5" s="163"/>
      <c r="E5" s="163"/>
      <c r="F5" s="1"/>
      <c r="G5" s="1"/>
    </row>
    <row r="6" spans="1:21" ht="18">
      <c r="A6" s="1"/>
      <c r="B6" s="1"/>
      <c r="C6" s="164" t="s">
        <v>86</v>
      </c>
      <c r="D6" s="164"/>
      <c r="E6" s="164"/>
      <c r="F6" s="1"/>
      <c r="G6" s="1"/>
    </row>
    <row r="7" spans="1:21">
      <c r="A7" s="1"/>
      <c r="B7" s="1"/>
      <c r="C7" s="1"/>
      <c r="D7" s="15"/>
      <c r="E7" s="15"/>
      <c r="F7" s="1"/>
      <c r="G7" s="1"/>
    </row>
    <row r="8" spans="1:21" ht="21" customHeight="1">
      <c r="A8" s="1"/>
      <c r="B8" s="1"/>
      <c r="C8" s="165" t="s">
        <v>1</v>
      </c>
      <c r="D8" s="166"/>
      <c r="E8" s="167"/>
      <c r="F8" s="1"/>
      <c r="G8" s="1"/>
    </row>
    <row r="9" spans="1:21">
      <c r="A9" s="1"/>
      <c r="B9" s="1"/>
      <c r="C9" s="42" t="s">
        <v>97</v>
      </c>
      <c r="D9" s="43"/>
      <c r="E9" s="76">
        <v>1000000</v>
      </c>
      <c r="F9" s="1"/>
      <c r="G9" s="1"/>
    </row>
    <row r="10" spans="1:21">
      <c r="A10" s="1"/>
      <c r="B10" s="1"/>
      <c r="C10" s="36" t="s">
        <v>100</v>
      </c>
      <c r="D10" s="1"/>
      <c r="E10" s="37">
        <v>0.2</v>
      </c>
      <c r="F10" s="16"/>
      <c r="G10" s="1"/>
    </row>
    <row r="11" spans="1:21">
      <c r="A11" s="1"/>
      <c r="B11" s="1"/>
      <c r="C11" s="36" t="s">
        <v>101</v>
      </c>
      <c r="D11" s="72" t="s">
        <v>3</v>
      </c>
      <c r="E11" s="37">
        <v>3.7999999999999999E-2</v>
      </c>
      <c r="G11" s="1"/>
    </row>
    <row r="12" spans="1:21" hidden="1">
      <c r="A12" s="1"/>
      <c r="B12" s="1"/>
      <c r="C12" s="36" t="s">
        <v>5</v>
      </c>
      <c r="D12" s="1"/>
      <c r="E12" s="38">
        <f>D25-D20</f>
        <v>1</v>
      </c>
      <c r="F12" s="16"/>
      <c r="G12" s="16"/>
    </row>
    <row r="13" spans="1:21">
      <c r="A13" s="1"/>
      <c r="B13" s="1"/>
      <c r="C13" s="36" t="s">
        <v>106</v>
      </c>
      <c r="D13" s="75" t="s">
        <v>55</v>
      </c>
      <c r="E13" s="77" cm="1">
        <f t="array" ref="E13">+SUMPRODUCT(('State Capital Gains Tax Rates'!$D$5:$D$55='Investment Analysis'!$D$13)*('State Capital Gains Tax Rates'!$E$4:$F$4='Investment Analysis'!$D$20)*('State Capital Gains Tax Rates'!$E$5:$F$55))</f>
        <v>0.109</v>
      </c>
      <c r="F13" s="54"/>
      <c r="G13" s="109"/>
      <c r="H13" s="110"/>
      <c r="I13" s="110"/>
      <c r="J13" s="110"/>
      <c r="K13" s="110"/>
      <c r="L13" s="110"/>
      <c r="M13" s="110"/>
      <c r="N13" s="110"/>
    </row>
    <row r="14" spans="1:21">
      <c r="A14" s="1"/>
      <c r="B14" s="1"/>
      <c r="C14" s="36" t="s">
        <v>107</v>
      </c>
      <c r="D14" s="54"/>
      <c r="E14" s="39" t="str">
        <f>+VLOOKUP($D$13,'State Capital Gains Tax Rates'!$D$5:$G$55,4,FALSE)</f>
        <v>Yes</v>
      </c>
      <c r="F14" s="1"/>
      <c r="G14" s="109"/>
      <c r="H14" s="110"/>
      <c r="I14" s="110"/>
      <c r="J14" s="110"/>
      <c r="K14" s="110"/>
      <c r="L14" s="110"/>
      <c r="M14" s="110"/>
      <c r="N14" s="110"/>
    </row>
    <row r="15" spans="1:21">
      <c r="A15" s="1"/>
      <c r="B15" s="1"/>
      <c r="C15" s="55" t="s">
        <v>108</v>
      </c>
      <c r="D15" s="1"/>
      <c r="E15" s="77">
        <v>0.09</v>
      </c>
      <c r="F15" s="1"/>
      <c r="G15" s="109"/>
      <c r="H15" s="110"/>
      <c r="I15" s="110"/>
      <c r="J15" s="110"/>
      <c r="K15" s="110"/>
      <c r="L15" s="110"/>
      <c r="M15" s="110"/>
      <c r="N15" s="110"/>
      <c r="O15" s="110"/>
      <c r="P15" s="110"/>
      <c r="Q15" s="110"/>
      <c r="R15" s="110"/>
      <c r="S15" s="110"/>
      <c r="T15" s="110"/>
      <c r="U15" s="110"/>
    </row>
    <row r="16" spans="1:21" ht="14.85" customHeight="1">
      <c r="A16" s="1"/>
      <c r="B16" s="1"/>
      <c r="C16" s="40" t="s">
        <v>145</v>
      </c>
      <c r="D16" s="41"/>
      <c r="E16" s="88">
        <f>+E15</f>
        <v>0.09</v>
      </c>
      <c r="F16" s="1"/>
      <c r="G16" s="109"/>
      <c r="H16" s="110"/>
      <c r="I16" s="110"/>
      <c r="J16" s="110"/>
      <c r="K16" s="110"/>
      <c r="L16" s="110"/>
      <c r="M16" s="110"/>
      <c r="N16" s="110"/>
      <c r="O16" s="110"/>
      <c r="P16" s="110"/>
      <c r="Q16" s="110"/>
      <c r="R16" s="110"/>
      <c r="S16" s="110"/>
      <c r="T16" s="110"/>
      <c r="U16" s="110"/>
    </row>
    <row r="17" spans="1:21" ht="17.25" customHeight="1">
      <c r="A17" s="1"/>
      <c r="B17" s="1"/>
      <c r="C17" s="1"/>
      <c r="D17" s="17" t="s">
        <v>85</v>
      </c>
      <c r="E17" s="1"/>
      <c r="F17" s="1"/>
      <c r="G17" s="109"/>
      <c r="H17" s="110"/>
      <c r="I17" s="110"/>
      <c r="J17" s="110"/>
      <c r="K17" s="110"/>
      <c r="L17" s="110"/>
      <c r="M17" s="110"/>
      <c r="N17" s="110"/>
      <c r="O17" s="110"/>
      <c r="Q17" s="110"/>
      <c r="R17" s="110"/>
      <c r="S17" s="110"/>
      <c r="T17" s="110"/>
      <c r="U17" s="110"/>
    </row>
    <row r="18" spans="1:21" ht="15">
      <c r="A18" s="1"/>
      <c r="B18" s="1"/>
      <c r="C18" s="1"/>
      <c r="D18" s="17" t="s">
        <v>84</v>
      </c>
      <c r="E18" s="18" t="s">
        <v>15</v>
      </c>
      <c r="F18" s="1"/>
      <c r="G18" s="109"/>
      <c r="H18" s="110"/>
      <c r="I18" s="110"/>
      <c r="J18" s="110"/>
      <c r="K18" s="110"/>
      <c r="L18" s="110"/>
      <c r="M18" s="110"/>
      <c r="N18" s="110"/>
      <c r="O18" s="110"/>
      <c r="Q18" s="110"/>
      <c r="R18" s="110"/>
      <c r="S18" s="110"/>
      <c r="T18" s="110"/>
      <c r="U18" s="110"/>
    </row>
    <row r="19" spans="1:21" ht="24" customHeight="1">
      <c r="A19" s="1"/>
      <c r="B19" s="1"/>
      <c r="C19" s="34"/>
      <c r="D19" s="35" t="s">
        <v>17</v>
      </c>
      <c r="E19" s="35" t="s">
        <v>17</v>
      </c>
      <c r="F19" s="1"/>
      <c r="G19" s="109"/>
      <c r="H19" s="110"/>
      <c r="I19" s="110"/>
      <c r="J19" s="110"/>
      <c r="K19" s="110"/>
      <c r="L19" s="110"/>
      <c r="M19" s="110"/>
      <c r="N19" s="111"/>
      <c r="O19" s="111"/>
      <c r="Q19" s="110"/>
      <c r="R19" s="110"/>
      <c r="S19" s="110"/>
      <c r="T19" s="110"/>
      <c r="U19" s="110"/>
    </row>
    <row r="20" spans="1:21">
      <c r="A20" s="1"/>
      <c r="B20" s="1"/>
      <c r="C20" s="86" t="s">
        <v>4</v>
      </c>
      <c r="D20" s="84">
        <v>2025</v>
      </c>
      <c r="E20" s="85">
        <f>D20</f>
        <v>2025</v>
      </c>
      <c r="F20" s="1"/>
      <c r="G20" s="109"/>
      <c r="H20" s="110"/>
      <c r="I20" s="110"/>
      <c r="J20" s="110"/>
      <c r="K20" s="110"/>
      <c r="L20" s="110"/>
      <c r="M20" s="110"/>
      <c r="N20" s="111"/>
      <c r="O20" s="111"/>
      <c r="P20" s="111"/>
      <c r="Q20" s="110"/>
      <c r="R20" s="110"/>
      <c r="S20" s="110"/>
      <c r="T20" s="110"/>
      <c r="U20" s="110"/>
    </row>
    <row r="21" spans="1:21">
      <c r="A21" s="1"/>
      <c r="B21" s="1"/>
      <c r="C21" s="19" t="s">
        <v>97</v>
      </c>
      <c r="D21" s="20">
        <f>E9</f>
        <v>1000000</v>
      </c>
      <c r="E21" s="20">
        <f>E9</f>
        <v>1000000</v>
      </c>
      <c r="F21" s="119"/>
      <c r="G21" s="109"/>
      <c r="H21" s="110"/>
      <c r="I21" s="110"/>
      <c r="J21" s="110"/>
      <c r="K21" s="110"/>
      <c r="L21" s="110"/>
      <c r="M21" s="111"/>
      <c r="N21" s="111"/>
      <c r="O21" s="111"/>
      <c r="P21" s="111"/>
      <c r="Q21" s="110"/>
      <c r="R21" s="110"/>
      <c r="S21" s="110"/>
      <c r="T21" s="110"/>
      <c r="U21" s="110"/>
    </row>
    <row r="22" spans="1:21" ht="8.1" customHeight="1">
      <c r="A22" s="1"/>
      <c r="B22" s="1"/>
      <c r="C22" s="19"/>
      <c r="D22" s="20"/>
      <c r="E22" s="20"/>
      <c r="F22" s="1"/>
      <c r="G22" s="109"/>
      <c r="H22" s="110"/>
      <c r="I22" s="110"/>
      <c r="J22" s="110"/>
      <c r="K22" s="110"/>
      <c r="L22" s="110"/>
      <c r="M22" s="110"/>
      <c r="N22" s="111"/>
      <c r="O22" s="110"/>
      <c r="P22" s="110"/>
      <c r="Q22" s="110"/>
      <c r="R22" s="110"/>
      <c r="S22" s="110"/>
      <c r="T22" s="110"/>
      <c r="U22" s="110"/>
    </row>
    <row r="23" spans="1:21">
      <c r="A23" s="1"/>
      <c r="B23" s="1"/>
      <c r="C23" s="19" t="s">
        <v>83</v>
      </c>
      <c r="D23" s="21">
        <f>IF(D11="Yes",-IF(D13="Washington",MAX(D21-250000,0),D21)*E13-(D21*(E10+E11)),-IF(D13="Washington",MAX(D21-250000,0),D21)*E13-(E10*D21))</f>
        <v>-347000</v>
      </c>
      <c r="E23" s="21">
        <f>-IF(D13="New York",E21*E13,IF(E14="YES",0,IF(D13="Washington",MAX(E21-250000,0),E21)*E13))</f>
        <v>-109000</v>
      </c>
      <c r="F23" s="73"/>
      <c r="G23" s="109"/>
      <c r="H23" s="110"/>
      <c r="I23" s="113"/>
      <c r="J23" s="110"/>
      <c r="K23" s="110"/>
      <c r="L23" s="110"/>
      <c r="M23" s="112"/>
      <c r="N23" s="110"/>
      <c r="O23" s="112"/>
      <c r="P23" s="110"/>
      <c r="Q23" s="110"/>
      <c r="R23" s="110"/>
      <c r="S23" s="110"/>
      <c r="T23" s="110"/>
      <c r="U23" s="110"/>
    </row>
    <row r="24" spans="1:21">
      <c r="A24" s="1"/>
      <c r="B24" s="1"/>
      <c r="C24" s="19"/>
      <c r="D24" s="29"/>
      <c r="E24" s="29"/>
      <c r="F24" s="1"/>
      <c r="G24" s="109"/>
      <c r="H24" s="110"/>
      <c r="I24" s="110"/>
      <c r="J24" s="110"/>
      <c r="K24" s="110"/>
      <c r="L24" s="110"/>
      <c r="M24" s="110"/>
      <c r="N24" s="110"/>
      <c r="O24" s="111"/>
      <c r="P24" s="110"/>
      <c r="Q24" s="110"/>
      <c r="R24" s="110"/>
      <c r="S24" s="110"/>
      <c r="T24" s="110"/>
      <c r="U24" s="110"/>
    </row>
    <row r="25" spans="1:21">
      <c r="A25" s="1"/>
      <c r="B25" s="1"/>
      <c r="C25" s="87" t="s">
        <v>6</v>
      </c>
      <c r="D25" s="83">
        <v>2026</v>
      </c>
      <c r="E25" s="83">
        <f>D25</f>
        <v>2026</v>
      </c>
      <c r="F25" s="1"/>
      <c r="G25" s="109"/>
      <c r="H25" s="110"/>
      <c r="I25" s="110"/>
      <c r="J25" s="110"/>
      <c r="K25" s="110"/>
      <c r="L25" s="110"/>
      <c r="M25" s="110"/>
      <c r="N25" s="110"/>
      <c r="O25" s="110"/>
      <c r="P25" s="110"/>
      <c r="Q25" s="110"/>
      <c r="R25" s="110"/>
      <c r="S25" s="110"/>
      <c r="T25" s="110"/>
      <c r="U25" s="110"/>
    </row>
    <row r="26" spans="1:21">
      <c r="A26" s="1"/>
      <c r="B26" s="1"/>
      <c r="C26" s="19" t="s">
        <v>80</v>
      </c>
      <c r="D26" s="21">
        <v>0</v>
      </c>
      <c r="E26" s="56">
        <f>-IF(AND(D13="New York",D11="Yes"),E21*(E10+E11),IF(AND(D13="New York",D11="No"),E21*E10,IF(AND(E14="Yes",D11="Yes"),(E10+E11+E13)*E21,IF(AND(E14="Yes",D11="No"),(E10+E13)*E21,IF(AND(E14="No",D11="Yes"),(E10+E11)*E21,E10*E21)))))</f>
        <v>-238000.00000000003</v>
      </c>
      <c r="F26" s="119"/>
      <c r="G26" s="109"/>
      <c r="H26" s="110"/>
      <c r="I26" s="110"/>
      <c r="J26" s="110"/>
      <c r="K26" s="110"/>
      <c r="L26" s="110"/>
      <c r="M26" s="113"/>
      <c r="N26" s="110"/>
      <c r="O26" s="110"/>
      <c r="P26" s="110"/>
      <c r="Q26" s="110"/>
      <c r="R26" s="110"/>
      <c r="S26" s="110"/>
      <c r="T26" s="110"/>
      <c r="U26" s="110"/>
    </row>
    <row r="27" spans="1:21">
      <c r="A27" s="1"/>
      <c r="B27" s="1"/>
      <c r="C27" s="19"/>
      <c r="D27" s="29"/>
      <c r="E27" s="29"/>
      <c r="F27" s="1"/>
      <c r="G27" s="109"/>
      <c r="H27" s="110"/>
      <c r="I27" s="110"/>
      <c r="J27" s="110"/>
      <c r="K27" s="110"/>
      <c r="L27" s="110"/>
      <c r="M27" s="110"/>
      <c r="N27" s="110"/>
      <c r="O27" s="110"/>
      <c r="P27" s="110"/>
      <c r="Q27" s="110"/>
      <c r="R27" s="110"/>
      <c r="S27" s="110"/>
      <c r="T27" s="110"/>
      <c r="U27" s="110"/>
    </row>
    <row r="28" spans="1:21">
      <c r="A28" s="1"/>
      <c r="B28" s="1"/>
      <c r="C28" s="87" t="s">
        <v>8</v>
      </c>
      <c r="D28" s="85">
        <f>D20+10</f>
        <v>2035</v>
      </c>
      <c r="E28" s="85">
        <f>D28</f>
        <v>2035</v>
      </c>
      <c r="F28" s="1"/>
      <c r="G28" s="109"/>
      <c r="H28" s="110"/>
      <c r="I28" s="110"/>
      <c r="J28" s="110"/>
      <c r="K28" s="110"/>
      <c r="L28" s="110"/>
      <c r="M28" s="110"/>
      <c r="N28" s="110"/>
      <c r="O28" s="110"/>
      <c r="P28" s="110"/>
      <c r="Q28" s="110"/>
      <c r="R28" s="110"/>
      <c r="S28" s="110"/>
      <c r="T28" s="110"/>
      <c r="U28" s="110"/>
    </row>
    <row r="29" spans="1:21">
      <c r="A29" s="1"/>
      <c r="B29" s="1"/>
      <c r="C29" s="19" t="s">
        <v>7</v>
      </c>
      <c r="D29" s="29">
        <f>D21*(1+E15)^10</f>
        <v>2367363.6745921187</v>
      </c>
      <c r="E29" s="29">
        <f>E21*(1+E16)^10</f>
        <v>2367363.6745921187</v>
      </c>
      <c r="F29" s="1"/>
      <c r="G29" s="109"/>
      <c r="H29" s="110"/>
      <c r="I29" s="110"/>
      <c r="J29" s="110"/>
      <c r="K29" s="110"/>
      <c r="L29" s="110"/>
      <c r="M29" s="113"/>
      <c r="N29" s="113"/>
      <c r="O29" s="110"/>
      <c r="P29" s="110"/>
      <c r="Q29" s="110"/>
      <c r="R29" s="110"/>
      <c r="S29" s="110"/>
      <c r="T29" s="110"/>
      <c r="U29" s="110"/>
    </row>
    <row r="30" spans="1:21" ht="16.5">
      <c r="A30" s="1"/>
      <c r="B30" s="1"/>
      <c r="C30" s="19" t="s">
        <v>2</v>
      </c>
      <c r="D30" s="30">
        <f>-IF(D13="washington",MAX(D29-D21-250000,0),D29-D21)*E13-((E10+IF(D11="yes",E11,0))*(D29-D21))</f>
        <v>-474475.19508346519</v>
      </c>
      <c r="E30" s="30">
        <f>-IF(E14="YES",0,IF(D13="Washington",MAX(E29-E21-250000,0)*E13,IF(D13="New York",(E29-E21)*E13)))</f>
        <v>0</v>
      </c>
      <c r="F30" s="1"/>
      <c r="G30" s="109"/>
      <c r="H30" s="110"/>
      <c r="I30" s="110"/>
      <c r="J30" s="110"/>
      <c r="K30" s="110"/>
      <c r="L30" s="110"/>
      <c r="M30" s="112"/>
      <c r="N30" s="112"/>
      <c r="O30" s="110"/>
      <c r="P30" s="110"/>
      <c r="Q30" s="110"/>
      <c r="R30" s="110"/>
      <c r="S30" s="110"/>
      <c r="T30" s="110"/>
      <c r="U30" s="110"/>
    </row>
    <row r="31" spans="1:21">
      <c r="A31" s="1"/>
      <c r="B31" s="1"/>
      <c r="C31" s="19" t="s">
        <v>9</v>
      </c>
      <c r="D31" s="31">
        <f>D29+D30</f>
        <v>1892888.4795086535</v>
      </c>
      <c r="E31" s="31">
        <f>E29+E30</f>
        <v>2367363.6745921187</v>
      </c>
      <c r="F31" s="1"/>
      <c r="G31" s="109"/>
      <c r="H31" s="110"/>
      <c r="I31" s="110"/>
      <c r="J31" s="110"/>
      <c r="K31" s="110"/>
      <c r="L31" s="110"/>
      <c r="M31" s="110"/>
      <c r="N31" s="110"/>
      <c r="O31" s="110"/>
      <c r="P31" s="110"/>
      <c r="Q31" s="110"/>
      <c r="R31" s="110"/>
      <c r="S31" s="110"/>
      <c r="T31" s="110"/>
      <c r="U31" s="110"/>
    </row>
    <row r="32" spans="1:21" ht="38.1" customHeight="1" thickBot="1">
      <c r="A32" s="1"/>
      <c r="B32" s="1"/>
      <c r="C32" s="1"/>
      <c r="D32" s="1"/>
      <c r="E32" s="1"/>
      <c r="F32" s="1"/>
      <c r="G32" s="109"/>
      <c r="H32" s="110"/>
      <c r="I32" s="110"/>
      <c r="J32" s="110"/>
      <c r="K32" s="110"/>
      <c r="L32" s="110"/>
      <c r="M32" s="110"/>
      <c r="N32" s="110"/>
      <c r="O32" s="110"/>
      <c r="P32" s="110"/>
      <c r="Q32" s="110"/>
      <c r="R32" s="110"/>
      <c r="S32" s="110"/>
      <c r="T32" s="110"/>
      <c r="U32" s="110"/>
    </row>
    <row r="33" spans="1:21" ht="23.1" customHeight="1">
      <c r="A33" s="1"/>
      <c r="B33" s="1"/>
      <c r="C33" s="168" t="s">
        <v>20</v>
      </c>
      <c r="D33" s="169"/>
      <c r="E33" s="170"/>
      <c r="F33" s="1"/>
      <c r="G33" s="109"/>
      <c r="H33" s="110"/>
      <c r="I33" s="110"/>
      <c r="J33" s="110"/>
      <c r="K33" s="110"/>
      <c r="L33" s="110"/>
      <c r="M33" s="110"/>
      <c r="N33" s="110"/>
      <c r="O33" s="110"/>
      <c r="P33" s="110"/>
      <c r="Q33" s="110"/>
      <c r="R33" s="110"/>
      <c r="S33" s="110"/>
      <c r="T33" s="110"/>
      <c r="U33" s="110"/>
    </row>
    <row r="34" spans="1:21">
      <c r="A34" s="1"/>
      <c r="B34" s="1"/>
      <c r="C34" s="57" t="s">
        <v>10</v>
      </c>
      <c r="D34" s="44">
        <f>D21</f>
        <v>1000000</v>
      </c>
      <c r="E34" s="58">
        <f>E21</f>
        <v>1000000</v>
      </c>
      <c r="F34" s="1"/>
      <c r="G34" s="1"/>
      <c r="H34" s="114"/>
      <c r="I34" s="110"/>
      <c r="J34" s="110"/>
      <c r="K34" s="110"/>
      <c r="L34" s="110"/>
      <c r="M34" s="110"/>
      <c r="N34" s="110"/>
      <c r="O34" s="110"/>
      <c r="P34" s="110"/>
      <c r="Q34" s="110"/>
      <c r="R34" s="110"/>
      <c r="S34" s="110"/>
      <c r="T34" s="110"/>
      <c r="U34" s="110"/>
    </row>
    <row r="35" spans="1:21">
      <c r="A35" s="1"/>
      <c r="B35" s="1"/>
      <c r="C35" s="59" t="s">
        <v>11</v>
      </c>
      <c r="D35" s="33">
        <f>D29-D21</f>
        <v>1367363.6745921187</v>
      </c>
      <c r="E35" s="60">
        <f>E29-E34</f>
        <v>1367363.6745921187</v>
      </c>
      <c r="F35" s="1"/>
      <c r="G35" s="1"/>
      <c r="H35" s="110"/>
      <c r="I35" s="110"/>
      <c r="J35" s="110"/>
      <c r="K35" s="110"/>
      <c r="L35" s="110"/>
      <c r="M35" s="110"/>
      <c r="N35" s="110"/>
      <c r="O35" s="110"/>
      <c r="P35" s="110"/>
      <c r="Q35" s="110"/>
      <c r="R35" s="110"/>
      <c r="S35" s="110"/>
      <c r="T35" s="110"/>
      <c r="U35" s="110"/>
    </row>
    <row r="36" spans="1:21" ht="16.5">
      <c r="A36" s="1"/>
      <c r="B36" s="1"/>
      <c r="C36" s="59" t="s">
        <v>12</v>
      </c>
      <c r="D36" s="22">
        <f>D30+D23</f>
        <v>-821475.19508346519</v>
      </c>
      <c r="E36" s="61">
        <f>+E30+E26+E23</f>
        <v>-347000</v>
      </c>
      <c r="F36" s="1"/>
      <c r="G36" s="1"/>
      <c r="H36" s="110"/>
      <c r="I36" s="112">
        <f>E42</f>
        <v>2.4450275161730817E-2</v>
      </c>
      <c r="J36" s="110"/>
      <c r="K36" s="111">
        <f>E38</f>
        <v>474475.19508346519</v>
      </c>
      <c r="L36" s="110"/>
      <c r="M36" s="110"/>
      <c r="N36" s="110"/>
      <c r="O36" s="110"/>
      <c r="P36" s="110"/>
      <c r="Q36" s="110"/>
      <c r="R36" s="110"/>
      <c r="S36" s="110"/>
      <c r="T36" s="110"/>
      <c r="U36" s="110"/>
    </row>
    <row r="37" spans="1:21">
      <c r="A37" s="1"/>
      <c r="B37" s="1"/>
      <c r="C37" s="59" t="s">
        <v>13</v>
      </c>
      <c r="D37" s="32">
        <f>D34+D35+D36</f>
        <v>1545888.4795086535</v>
      </c>
      <c r="E37" s="62">
        <f>E34+E35+E36</f>
        <v>2020363.6745921187</v>
      </c>
      <c r="F37" s="1"/>
      <c r="G37" s="1"/>
      <c r="H37" s="110">
        <v>0.03</v>
      </c>
      <c r="I37" s="112">
        <f t="dataTable" ref="I37:I39" dt2D="0" dtr="0" r1="E15"/>
        <v>9.2498751322872552E-3</v>
      </c>
      <c r="J37" s="110">
        <v>0.03</v>
      </c>
      <c r="K37" s="115">
        <f t="dataTable" ref="K37:K39" dt2D="0" dtr="0" r1="E15" ca="1"/>
        <v>119338.98363241029</v>
      </c>
      <c r="L37" s="110"/>
      <c r="M37" s="110"/>
      <c r="N37" s="110"/>
      <c r="O37" s="110"/>
      <c r="P37" s="110"/>
      <c r="Q37" s="110"/>
      <c r="R37" s="110"/>
      <c r="S37" s="110"/>
      <c r="T37" s="110"/>
      <c r="U37" s="110"/>
    </row>
    <row r="38" spans="1:21" ht="15">
      <c r="A38" s="1"/>
      <c r="B38" s="1"/>
      <c r="C38" s="63" t="s">
        <v>18</v>
      </c>
      <c r="D38" s="23"/>
      <c r="E38" s="64">
        <f>E37-D37</f>
        <v>474475.19508346519</v>
      </c>
      <c r="F38" s="19"/>
      <c r="G38" s="1"/>
      <c r="H38" s="110">
        <v>0.06</v>
      </c>
      <c r="I38" s="112">
        <v>1.7493293125190101E-2</v>
      </c>
      <c r="J38" s="110">
        <v>0.06</v>
      </c>
      <c r="K38" s="115">
        <v>274424.15070037055</v>
      </c>
      <c r="L38" s="110"/>
      <c r="M38" s="110"/>
      <c r="N38" s="110"/>
      <c r="O38" s="110"/>
      <c r="P38" s="110"/>
      <c r="Q38" s="110"/>
      <c r="R38" s="110"/>
      <c r="S38" s="110"/>
      <c r="T38" s="110"/>
      <c r="U38" s="110"/>
    </row>
    <row r="39" spans="1:21" ht="15">
      <c r="A39" s="1"/>
      <c r="B39" s="1"/>
      <c r="C39" s="65" t="s">
        <v>21</v>
      </c>
      <c r="D39" s="24"/>
      <c r="E39" s="66">
        <f>(E37-D37)/D37</f>
        <v>0.30692718224685445</v>
      </c>
      <c r="F39" s="25"/>
      <c r="G39" s="1"/>
      <c r="H39" s="110">
        <v>0.09</v>
      </c>
      <c r="I39" s="112">
        <v>2.4450275161730817E-2</v>
      </c>
      <c r="J39" s="110">
        <v>0.09</v>
      </c>
      <c r="K39" s="115">
        <v>474475.19508346519</v>
      </c>
      <c r="L39" s="110"/>
      <c r="M39" s="110"/>
      <c r="N39" s="110"/>
      <c r="O39" s="110"/>
      <c r="P39" s="110"/>
      <c r="Q39" s="110"/>
      <c r="R39" s="110"/>
      <c r="S39" s="110"/>
      <c r="T39" s="110"/>
      <c r="U39" s="110"/>
    </row>
    <row r="40" spans="1:21">
      <c r="A40" s="1"/>
      <c r="B40" s="1"/>
      <c r="C40" s="59" t="s">
        <v>87</v>
      </c>
      <c r="D40" s="21"/>
      <c r="E40" s="67">
        <f>D64</f>
        <v>3.4607787996434158E-2</v>
      </c>
      <c r="F40" s="25"/>
      <c r="G40" s="1"/>
      <c r="H40" s="110"/>
      <c r="I40" s="110"/>
      <c r="J40" s="110"/>
      <c r="K40" s="110"/>
      <c r="L40" s="110"/>
      <c r="M40" s="110"/>
      <c r="N40" s="110"/>
      <c r="O40" s="110"/>
      <c r="P40" s="110"/>
      <c r="Q40" s="110"/>
      <c r="R40" s="110"/>
      <c r="S40" s="110"/>
      <c r="T40" s="110"/>
      <c r="U40" s="110"/>
    </row>
    <row r="41" spans="1:21">
      <c r="A41" s="1"/>
      <c r="B41" s="1"/>
      <c r="C41" s="59" t="s">
        <v>88</v>
      </c>
      <c r="D41" s="21"/>
      <c r="E41" s="67">
        <f>E64</f>
        <v>5.9058063158164975E-2</v>
      </c>
      <c r="F41" s="25"/>
      <c r="G41" s="1"/>
      <c r="H41" s="110"/>
      <c r="I41" s="110"/>
      <c r="J41" s="110"/>
      <c r="K41" s="110"/>
      <c r="L41" s="110"/>
      <c r="M41" s="110"/>
      <c r="N41" s="110"/>
      <c r="O41" s="110"/>
      <c r="P41" s="110"/>
      <c r="Q41" s="110"/>
      <c r="R41" s="110"/>
      <c r="S41" s="110"/>
      <c r="T41" s="110"/>
      <c r="U41" s="110"/>
    </row>
    <row r="42" spans="1:21" ht="15.75" thickBot="1">
      <c r="A42" s="1"/>
      <c r="B42" s="1"/>
      <c r="C42" s="68" t="s">
        <v>109</v>
      </c>
      <c r="D42" s="69"/>
      <c r="E42" s="70">
        <f>E41-E40</f>
        <v>2.4450275161730817E-2</v>
      </c>
      <c r="F42" s="25"/>
      <c r="G42" s="1"/>
      <c r="H42" s="110"/>
      <c r="I42" s="110"/>
      <c r="J42" s="110"/>
      <c r="K42" s="110"/>
      <c r="L42" s="110"/>
      <c r="M42" s="110"/>
      <c r="N42" s="110"/>
      <c r="O42" s="110"/>
      <c r="P42" s="110"/>
      <c r="Q42" s="110"/>
      <c r="R42" s="110"/>
      <c r="S42" s="110"/>
      <c r="T42" s="110"/>
      <c r="U42" s="110"/>
    </row>
    <row r="43" spans="1:21" ht="16.5" customHeight="1">
      <c r="A43" s="1"/>
      <c r="B43" s="1"/>
      <c r="C43" s="19"/>
      <c r="D43" s="26"/>
      <c r="E43" s="26"/>
      <c r="F43" s="1"/>
      <c r="G43" s="1"/>
      <c r="H43" s="110"/>
      <c r="I43" s="110"/>
      <c r="J43" s="110"/>
      <c r="K43" s="110"/>
      <c r="L43" s="110"/>
      <c r="M43" s="110"/>
      <c r="N43" s="110"/>
      <c r="O43" s="110"/>
      <c r="P43" s="110"/>
      <c r="Q43" s="110"/>
      <c r="R43" s="110"/>
      <c r="S43" s="110"/>
      <c r="T43" s="110"/>
      <c r="U43" s="110"/>
    </row>
    <row r="44" spans="1:21" ht="16.350000000000001" customHeight="1">
      <c r="A44" s="1"/>
      <c r="B44" s="171" t="s">
        <v>74</v>
      </c>
      <c r="C44" s="172"/>
      <c r="D44" s="172"/>
      <c r="E44" s="172"/>
      <c r="F44" s="173"/>
      <c r="G44" s="1"/>
      <c r="H44" s="110"/>
      <c r="I44" s="110"/>
      <c r="J44" s="110"/>
      <c r="K44" s="110"/>
      <c r="L44" s="110"/>
      <c r="M44" s="110"/>
      <c r="N44" s="110"/>
      <c r="O44" s="110"/>
      <c r="P44" s="110"/>
      <c r="Q44" s="110"/>
      <c r="R44" s="110"/>
      <c r="S44" s="110"/>
      <c r="T44" s="110"/>
      <c r="U44" s="110"/>
    </row>
    <row r="45" spans="1:21" ht="3" customHeight="1">
      <c r="A45" s="1"/>
      <c r="B45" s="81"/>
      <c r="C45" s="1"/>
      <c r="D45" s="1"/>
      <c r="E45" s="15"/>
      <c r="F45" s="82"/>
      <c r="G45" s="1"/>
      <c r="H45" s="110"/>
      <c r="I45" s="110"/>
      <c r="J45" s="110"/>
      <c r="K45" s="110"/>
      <c r="L45" s="110"/>
      <c r="M45" s="110"/>
      <c r="N45" s="110"/>
      <c r="O45" s="110"/>
      <c r="P45" s="110"/>
      <c r="Q45" s="110"/>
      <c r="R45" s="110"/>
      <c r="S45" s="110"/>
      <c r="T45" s="110"/>
      <c r="U45" s="110"/>
    </row>
    <row r="46" spans="1:21" s="4" customFormat="1" ht="93.75" customHeight="1">
      <c r="A46" s="27"/>
      <c r="B46" s="174" t="s">
        <v>141</v>
      </c>
      <c r="C46" s="175"/>
      <c r="D46" s="175"/>
      <c r="E46" s="175"/>
      <c r="F46" s="176"/>
      <c r="G46" s="27"/>
      <c r="H46" s="116"/>
      <c r="I46" s="116"/>
      <c r="J46" s="116"/>
      <c r="K46" s="116"/>
      <c r="L46" s="116"/>
      <c r="M46" s="116"/>
      <c r="N46" s="116"/>
      <c r="O46" s="116"/>
      <c r="P46" s="116"/>
      <c r="Q46" s="116"/>
      <c r="R46" s="116"/>
      <c r="S46" s="116"/>
      <c r="T46" s="116"/>
      <c r="U46" s="116"/>
    </row>
    <row r="47" spans="1:21" s="4" customFormat="1" ht="33" customHeight="1">
      <c r="A47" s="27"/>
      <c r="B47" s="174" t="str">
        <f>"The illustration further assumes that any required taxes due in "&amp;D20&amp;" 2026 is paid with additional capital from the hypothetical investor"</f>
        <v>The illustration further assumes that any required taxes due in 2025 2026 is paid with additional capital from the hypothetical investor</v>
      </c>
      <c r="C47" s="175"/>
      <c r="D47" s="175"/>
      <c r="E47" s="175"/>
      <c r="F47" s="176"/>
      <c r="G47" s="27"/>
      <c r="H47" s="116"/>
      <c r="I47" s="116"/>
      <c r="J47" s="116"/>
      <c r="K47" s="116"/>
      <c r="L47" s="116"/>
      <c r="M47" s="116"/>
      <c r="N47" s="116"/>
      <c r="O47" s="116"/>
      <c r="P47" s="116"/>
      <c r="Q47" s="116"/>
      <c r="R47" s="116"/>
      <c r="S47" s="116"/>
      <c r="T47" s="116"/>
      <c r="U47" s="116"/>
    </row>
    <row r="48" spans="1:21" s="4" customFormat="1" ht="42.75" customHeight="1">
      <c r="A48" s="27"/>
      <c r="B48" s="174" t="s">
        <v>142</v>
      </c>
      <c r="C48" s="175"/>
      <c r="D48" s="175"/>
      <c r="E48" s="175"/>
      <c r="F48" s="176"/>
      <c r="G48" s="27"/>
      <c r="H48" s="116"/>
      <c r="I48" s="116"/>
      <c r="J48" s="116"/>
      <c r="K48" s="116"/>
      <c r="L48" s="116"/>
      <c r="M48" s="116"/>
      <c r="N48" s="116"/>
      <c r="O48" s="116"/>
      <c r="P48" s="116"/>
      <c r="Q48" s="116"/>
      <c r="R48" s="116"/>
      <c r="S48" s="116"/>
      <c r="T48" s="116"/>
      <c r="U48" s="116"/>
    </row>
    <row r="49" spans="1:21" s="4" customFormat="1" ht="35.25" customHeight="1">
      <c r="A49" s="27"/>
      <c r="B49" s="174" t="s">
        <v>140</v>
      </c>
      <c r="C49" s="175"/>
      <c r="D49" s="175"/>
      <c r="E49" s="175"/>
      <c r="F49" s="176"/>
      <c r="G49" s="27"/>
      <c r="H49" s="116"/>
      <c r="I49" s="116"/>
      <c r="J49" s="116"/>
      <c r="K49" s="116"/>
      <c r="L49" s="116"/>
      <c r="M49" s="116"/>
      <c r="N49" s="116"/>
      <c r="O49" s="116"/>
      <c r="P49" s="116"/>
      <c r="Q49" s="116"/>
      <c r="R49" s="116"/>
      <c r="S49" s="116"/>
      <c r="T49" s="116"/>
      <c r="U49" s="116"/>
    </row>
    <row r="50" spans="1:21" s="4" customFormat="1" ht="78" customHeight="1">
      <c r="A50" s="27"/>
      <c r="B50" s="177" t="s">
        <v>139</v>
      </c>
      <c r="C50" s="178"/>
      <c r="D50" s="178"/>
      <c r="E50" s="178"/>
      <c r="F50" s="179"/>
      <c r="G50" s="27"/>
      <c r="H50" s="116"/>
      <c r="I50" s="116"/>
      <c r="J50" s="116"/>
      <c r="K50" s="116"/>
      <c r="L50" s="116"/>
      <c r="M50" s="116"/>
      <c r="N50" s="116"/>
      <c r="O50" s="116"/>
      <c r="P50" s="116"/>
      <c r="Q50" s="116"/>
      <c r="R50" s="116"/>
      <c r="S50" s="116"/>
      <c r="T50" s="116"/>
      <c r="U50" s="116"/>
    </row>
    <row r="51" spans="1:21" s="4" customFormat="1" ht="42.75" customHeight="1">
      <c r="A51" s="27"/>
      <c r="B51" s="154" t="s">
        <v>113</v>
      </c>
      <c r="C51" s="155"/>
      <c r="D51" s="155"/>
      <c r="E51" s="155"/>
      <c r="F51" s="156"/>
      <c r="G51" s="27"/>
      <c r="H51" s="116"/>
      <c r="I51" s="116"/>
      <c r="J51" s="116"/>
      <c r="K51" s="116"/>
      <c r="L51" s="116"/>
      <c r="M51" s="116"/>
      <c r="N51" s="116"/>
      <c r="O51" s="116"/>
      <c r="P51" s="116"/>
      <c r="Q51" s="116"/>
      <c r="R51" s="116"/>
      <c r="S51" s="116"/>
      <c r="T51" s="116"/>
      <c r="U51" s="116"/>
    </row>
    <row r="52" spans="1:21" s="4" customFormat="1" ht="30.75" customHeight="1">
      <c r="A52" s="27"/>
      <c r="B52" s="151" t="s">
        <v>110</v>
      </c>
      <c r="C52" s="152"/>
      <c r="D52" s="152"/>
      <c r="E52" s="152"/>
      <c r="F52" s="153"/>
      <c r="G52" s="27"/>
      <c r="H52" s="116"/>
      <c r="I52" s="116"/>
      <c r="J52" s="116"/>
      <c r="K52" s="116"/>
      <c r="L52" s="116"/>
      <c r="M52" s="116"/>
      <c r="N52" s="116"/>
      <c r="O52" s="116"/>
      <c r="P52" s="116"/>
      <c r="Q52" s="116"/>
      <c r="R52" s="116"/>
      <c r="S52" s="116"/>
      <c r="T52" s="116"/>
      <c r="U52" s="116"/>
    </row>
    <row r="53" spans="1:21" s="4" customFormat="1" ht="42.95" customHeight="1">
      <c r="A53" s="27"/>
      <c r="B53" s="151" t="str">
        <f>"- If the Non-QOF Private Placement Investment and QOF Investment each were to achieve a 6.0% IRR instead of a 9% IRR, the resulting Net After-Tax IRR Benefit of the QOF Investment drops from "&amp;TEXT(I39,"0.00%")&amp;" to "&amp;TEXT(I38,"0.00%")&amp;" with an after-tax difference of "&amp;TEXT(K38,"$0,000")&amp;" between the two investments."</f>
        <v>- If the Non-QOF Private Placement Investment and QOF Investment each were to achieve a 6.0% IRR instead of a 9% IRR, the resulting Net After-Tax IRR Benefit of the QOF Investment drops from 2.45% to 1.75% with an after-tax difference of $274,424 between the two investments.</v>
      </c>
      <c r="C53" s="152"/>
      <c r="D53" s="152"/>
      <c r="E53" s="152"/>
      <c r="F53" s="153"/>
      <c r="G53" s="27"/>
      <c r="H53" s="116"/>
      <c r="I53" s="116"/>
      <c r="J53" s="116"/>
      <c r="K53" s="116"/>
      <c r="L53" s="116"/>
      <c r="M53" s="116"/>
      <c r="N53" s="116"/>
      <c r="O53" s="116"/>
      <c r="P53" s="116"/>
      <c r="Q53" s="116"/>
      <c r="R53" s="116"/>
      <c r="S53" s="116"/>
      <c r="T53" s="116"/>
      <c r="U53" s="116"/>
    </row>
    <row r="54" spans="1:21" s="4" customFormat="1" ht="29.1" customHeight="1">
      <c r="A54" s="27"/>
      <c r="B54" s="151" t="str">
        <f>"- If each were to achieve a 3% IRR, the resulting Net After-Tax IRR Benefit of the QOF Investment drops to "&amp;TEXT(I37,"0.00%")&amp;" with an after-tax difference of "&amp;TEXT(K37,"$0,000")&amp;"."</f>
        <v>- If each were to achieve a 3% IRR, the resulting Net After-Tax IRR Benefit of the QOF Investment drops to 0.92% with an after-tax difference of $119,339.</v>
      </c>
      <c r="C54" s="152"/>
      <c r="D54" s="152"/>
      <c r="E54" s="152"/>
      <c r="F54" s="153"/>
      <c r="G54" s="27"/>
      <c r="H54" s="116"/>
      <c r="I54" s="116"/>
      <c r="J54" s="116"/>
      <c r="K54" s="116"/>
      <c r="L54" s="116"/>
      <c r="M54" s="116"/>
      <c r="N54" s="116"/>
      <c r="O54" s="116"/>
      <c r="P54" s="116"/>
      <c r="Q54" s="116"/>
      <c r="R54" s="116"/>
      <c r="S54" s="116"/>
      <c r="T54" s="116"/>
      <c r="U54" s="116"/>
    </row>
    <row r="55" spans="1:21" s="5" customFormat="1" ht="15" customHeight="1">
      <c r="A55" s="28"/>
      <c r="B55" s="154" t="s">
        <v>96</v>
      </c>
      <c r="C55" s="155"/>
      <c r="D55" s="155"/>
      <c r="E55" s="155"/>
      <c r="F55" s="156"/>
      <c r="G55" s="28"/>
      <c r="H55" s="117"/>
      <c r="I55" s="117"/>
      <c r="J55" s="117"/>
      <c r="K55" s="117"/>
      <c r="L55" s="117"/>
      <c r="M55" s="117"/>
      <c r="N55" s="117"/>
      <c r="O55" s="117"/>
      <c r="P55" s="117"/>
      <c r="Q55" s="117"/>
      <c r="R55" s="117"/>
      <c r="S55" s="117"/>
      <c r="T55" s="117"/>
      <c r="U55" s="117"/>
    </row>
    <row r="56" spans="1:21" s="5" customFormat="1" ht="45" customHeight="1">
      <c r="A56" s="28"/>
      <c r="B56" s="157" t="s">
        <v>99</v>
      </c>
      <c r="C56" s="158"/>
      <c r="D56" s="158"/>
      <c r="E56" s="158"/>
      <c r="F56" s="159"/>
      <c r="G56" s="28"/>
      <c r="H56" s="117"/>
      <c r="I56" s="117"/>
      <c r="J56" s="117"/>
      <c r="K56" s="117"/>
      <c r="L56" s="117"/>
      <c r="M56" s="117"/>
      <c r="N56" s="117"/>
      <c r="O56" s="117"/>
      <c r="P56" s="117"/>
      <c r="Q56" s="117"/>
      <c r="R56" s="117"/>
      <c r="S56" s="117"/>
      <c r="T56" s="117"/>
      <c r="U56" s="117"/>
    </row>
    <row r="57" spans="1:21" s="5" customFormat="1" ht="33" customHeight="1">
      <c r="A57" s="28"/>
      <c r="B57" s="157" t="s">
        <v>77</v>
      </c>
      <c r="C57" s="158"/>
      <c r="D57" s="158"/>
      <c r="E57" s="158"/>
      <c r="F57" s="159"/>
      <c r="G57" s="28"/>
      <c r="H57" s="117"/>
      <c r="I57" s="117"/>
      <c r="J57" s="117"/>
      <c r="K57" s="117"/>
      <c r="L57" s="117"/>
      <c r="M57" s="117"/>
      <c r="N57" s="117"/>
      <c r="O57" s="117"/>
      <c r="P57" s="117"/>
      <c r="Q57" s="117"/>
      <c r="R57" s="117"/>
      <c r="S57" s="117"/>
      <c r="T57" s="117"/>
      <c r="U57" s="117"/>
    </row>
    <row r="58" spans="1:21" s="5" customFormat="1" ht="42" customHeight="1">
      <c r="A58" s="28"/>
      <c r="B58" s="160" t="s">
        <v>78</v>
      </c>
      <c r="C58" s="161"/>
      <c r="D58" s="161"/>
      <c r="E58" s="161"/>
      <c r="F58" s="162"/>
      <c r="G58" s="28"/>
      <c r="H58" s="117"/>
      <c r="I58" s="117"/>
      <c r="J58" s="117"/>
      <c r="K58" s="117"/>
      <c r="L58" s="117"/>
      <c r="M58" s="117"/>
      <c r="N58" s="117"/>
      <c r="O58" s="117"/>
      <c r="P58" s="117"/>
      <c r="Q58" s="117"/>
      <c r="R58" s="117"/>
      <c r="S58" s="117"/>
      <c r="T58" s="117"/>
      <c r="U58" s="117"/>
    </row>
    <row r="59" spans="1:21" ht="20.25" hidden="1" customHeight="1">
      <c r="B59" s="150" t="s">
        <v>79</v>
      </c>
      <c r="C59" s="150"/>
      <c r="D59" s="150"/>
      <c r="E59" s="150"/>
      <c r="F59" s="150"/>
      <c r="H59" s="110"/>
      <c r="I59" s="110"/>
      <c r="J59" s="110"/>
      <c r="K59" s="110"/>
      <c r="L59" s="110"/>
      <c r="M59" s="110"/>
      <c r="N59" s="110"/>
      <c r="O59" s="110"/>
      <c r="P59" s="110"/>
      <c r="Q59" s="110"/>
      <c r="R59" s="110"/>
      <c r="S59" s="110"/>
      <c r="T59" s="110"/>
      <c r="U59" s="110"/>
    </row>
    <row r="60" spans="1:21" hidden="1">
      <c r="B60" s="6"/>
      <c r="C60" s="7"/>
      <c r="D60" s="7"/>
      <c r="E60" s="7"/>
      <c r="F60" s="6"/>
      <c r="H60" s="110"/>
      <c r="I60" s="110"/>
      <c r="J60" s="110"/>
      <c r="K60" s="110"/>
      <c r="L60" s="110"/>
      <c r="M60" s="110"/>
      <c r="N60" s="110"/>
      <c r="O60" s="110"/>
      <c r="P60" s="110"/>
      <c r="Q60" s="110"/>
      <c r="R60" s="110"/>
      <c r="S60" s="110"/>
      <c r="T60" s="110"/>
      <c r="U60" s="110"/>
    </row>
    <row r="61" spans="1:21" hidden="1">
      <c r="B61" s="6"/>
      <c r="C61" s="150" t="s">
        <v>14</v>
      </c>
      <c r="D61" s="150"/>
      <c r="E61" s="150"/>
      <c r="F61" s="6"/>
      <c r="H61" s="110"/>
      <c r="I61" s="110"/>
      <c r="J61" s="110"/>
      <c r="K61" s="110"/>
      <c r="L61" s="110"/>
      <c r="M61" s="110"/>
      <c r="N61" s="110"/>
      <c r="O61" s="110"/>
      <c r="P61" s="110"/>
      <c r="Q61" s="110"/>
      <c r="R61" s="110"/>
      <c r="S61" s="110"/>
      <c r="T61" s="110"/>
      <c r="U61" s="110"/>
    </row>
    <row r="62" spans="1:21" ht="15" hidden="1">
      <c r="B62" s="6"/>
      <c r="C62" s="6"/>
      <c r="D62" s="105" t="s">
        <v>85</v>
      </c>
      <c r="E62" s="105"/>
      <c r="F62" s="6"/>
      <c r="H62" s="110"/>
      <c r="I62" s="110"/>
      <c r="J62" s="110"/>
      <c r="K62" s="110"/>
      <c r="L62" s="110"/>
      <c r="M62" s="110"/>
      <c r="N62" s="110"/>
      <c r="O62" s="110"/>
      <c r="P62" s="110"/>
      <c r="Q62" s="110"/>
      <c r="R62" s="110"/>
      <c r="S62" s="110"/>
      <c r="T62" s="110"/>
      <c r="U62" s="110"/>
    </row>
    <row r="63" spans="1:21" ht="30" hidden="1" customHeight="1">
      <c r="B63" s="6"/>
      <c r="C63" s="6"/>
      <c r="D63" s="106" t="s">
        <v>89</v>
      </c>
      <c r="E63" s="106" t="s">
        <v>90</v>
      </c>
      <c r="F63" s="6"/>
      <c r="H63" s="110"/>
      <c r="I63" s="110"/>
      <c r="J63" s="110"/>
      <c r="K63" s="110"/>
      <c r="L63" s="110"/>
      <c r="M63" s="110"/>
      <c r="N63" s="110"/>
      <c r="O63" s="110"/>
      <c r="P63" s="110"/>
      <c r="Q63" s="110"/>
      <c r="R63" s="110"/>
      <c r="S63" s="110"/>
      <c r="T63" s="110"/>
      <c r="U63" s="110"/>
    </row>
    <row r="64" spans="1:21" ht="15" hidden="1">
      <c r="B64" s="6"/>
      <c r="C64" s="107" t="s">
        <v>16</v>
      </c>
      <c r="D64" s="8">
        <f>IRR(D69:D82)</f>
        <v>3.4607787996434158E-2</v>
      </c>
      <c r="E64" s="8">
        <f>IRR(E69:E82)</f>
        <v>5.9058063158164975E-2</v>
      </c>
      <c r="F64" s="6"/>
      <c r="H64" s="118"/>
      <c r="I64" s="110"/>
      <c r="J64" s="110"/>
      <c r="K64" s="110"/>
      <c r="L64" s="110"/>
      <c r="M64" s="110"/>
      <c r="N64" s="110"/>
      <c r="O64" s="110"/>
      <c r="P64" s="110"/>
      <c r="Q64" s="110"/>
      <c r="R64" s="110"/>
      <c r="S64" s="110"/>
      <c r="T64" s="110"/>
      <c r="U64" s="110"/>
    </row>
    <row r="65" spans="2:21" hidden="1">
      <c r="B65" s="6"/>
      <c r="C65" s="107" t="s">
        <v>0</v>
      </c>
      <c r="D65" s="108"/>
      <c r="E65" s="108">
        <f>IF($D$20=2019,-$E$21+E23,0)</f>
        <v>0</v>
      </c>
      <c r="F65" s="6"/>
      <c r="H65" s="110"/>
      <c r="I65" s="110"/>
      <c r="J65" s="110"/>
      <c r="K65" s="110"/>
      <c r="L65" s="110"/>
      <c r="M65" s="110"/>
      <c r="N65" s="110"/>
      <c r="O65" s="110"/>
      <c r="P65" s="110"/>
      <c r="Q65" s="110"/>
      <c r="R65" s="110"/>
      <c r="S65" s="110"/>
      <c r="T65" s="110"/>
      <c r="U65" s="110"/>
    </row>
    <row r="66" spans="2:21" hidden="1">
      <c r="B66" s="6"/>
      <c r="C66" s="6">
        <v>2020</v>
      </c>
      <c r="D66" s="108">
        <f>IF($D$20=2020,-$D$21+$D$23,0)</f>
        <v>0</v>
      </c>
      <c r="E66" s="108">
        <f>IF($D$20=2020,-$E$21+$E$23,0)</f>
        <v>0</v>
      </c>
      <c r="F66" s="6"/>
      <c r="G66" s="53"/>
      <c r="H66" s="110"/>
      <c r="I66" s="110"/>
      <c r="J66" s="110"/>
      <c r="K66" s="110"/>
      <c r="L66" s="110"/>
      <c r="M66" s="110"/>
      <c r="N66" s="110"/>
      <c r="O66" s="110"/>
      <c r="P66" s="110"/>
      <c r="Q66" s="110"/>
      <c r="R66" s="110"/>
      <c r="S66" s="110"/>
      <c r="T66" s="110"/>
      <c r="U66" s="110"/>
    </row>
    <row r="67" spans="2:21" hidden="1">
      <c r="B67" s="6"/>
      <c r="C67" s="6">
        <f>C66+1</f>
        <v>2021</v>
      </c>
      <c r="D67" s="108">
        <f>IF($D$20=2021,-$D$21+$D$23,0)</f>
        <v>0</v>
      </c>
      <c r="E67" s="108">
        <f>IF($D$20=2021,-$E$21+$E$23,0)</f>
        <v>0</v>
      </c>
      <c r="F67" s="6"/>
      <c r="H67" s="110"/>
      <c r="I67" s="110"/>
      <c r="J67" s="110"/>
      <c r="K67" s="110"/>
      <c r="L67" s="110"/>
      <c r="M67" s="110"/>
      <c r="N67" s="110"/>
      <c r="O67" s="110"/>
      <c r="P67" s="110"/>
      <c r="Q67" s="110"/>
      <c r="R67" s="110"/>
      <c r="S67" s="110"/>
      <c r="T67" s="110"/>
      <c r="U67" s="110"/>
    </row>
    <row r="68" spans="2:21" hidden="1">
      <c r="B68" s="6"/>
      <c r="C68" s="6">
        <f t="shared" ref="C68:C77" si="0">C67+1</f>
        <v>2022</v>
      </c>
      <c r="D68" s="108">
        <f>IF($D$20=2022,-$D$21+$D$23,0)</f>
        <v>0</v>
      </c>
      <c r="E68" s="108">
        <f>IF($D$20=2022,-$E$21+$E$23,0)</f>
        <v>0</v>
      </c>
      <c r="F68" s="6"/>
      <c r="G68" s="71"/>
      <c r="H68" s="112"/>
      <c r="I68" s="110"/>
      <c r="J68" s="110"/>
      <c r="K68" s="110"/>
      <c r="L68" s="110"/>
      <c r="M68" s="110"/>
      <c r="N68" s="110"/>
      <c r="O68" s="110"/>
      <c r="P68" s="110"/>
      <c r="Q68" s="110"/>
      <c r="R68" s="110"/>
      <c r="S68" s="110"/>
      <c r="T68" s="110"/>
      <c r="U68" s="110"/>
    </row>
    <row r="69" spans="2:21" hidden="1">
      <c r="B69" s="6"/>
      <c r="C69" s="6">
        <f t="shared" si="0"/>
        <v>2023</v>
      </c>
      <c r="D69" s="108">
        <f>IF($D$20=2023,-$D$21+$D$23,0)</f>
        <v>0</v>
      </c>
      <c r="E69" s="108">
        <f>IF($D$20=2023,-$E$21+$E$23,0)</f>
        <v>0</v>
      </c>
      <c r="F69" s="6"/>
      <c r="H69" s="110"/>
      <c r="I69" s="110"/>
      <c r="J69" s="110"/>
      <c r="K69" s="110"/>
      <c r="L69" s="110"/>
      <c r="M69" s="110"/>
      <c r="N69" s="110"/>
      <c r="O69" s="110"/>
      <c r="P69" s="110"/>
      <c r="Q69" s="110"/>
      <c r="R69" s="110"/>
      <c r="S69" s="110"/>
      <c r="T69" s="110"/>
      <c r="U69" s="110"/>
    </row>
    <row r="70" spans="2:21" hidden="1">
      <c r="B70" s="6"/>
      <c r="C70" s="6">
        <f>C69+1</f>
        <v>2024</v>
      </c>
      <c r="D70" s="108">
        <f>IF($D$20=2024,-$D$21+$D$23,0)</f>
        <v>0</v>
      </c>
      <c r="E70" s="80">
        <f>IF($D$20=2024,-$E$21+$E$23,0)</f>
        <v>0</v>
      </c>
      <c r="F70" s="6"/>
      <c r="H70" s="110"/>
      <c r="I70" s="110"/>
      <c r="J70" s="110"/>
      <c r="K70" s="110"/>
      <c r="L70" s="110"/>
      <c r="M70" s="110"/>
      <c r="N70" s="112"/>
      <c r="O70" s="110"/>
      <c r="P70" s="110"/>
      <c r="Q70" s="110"/>
      <c r="R70" s="110"/>
      <c r="S70" s="110"/>
      <c r="T70" s="110"/>
      <c r="U70" s="110"/>
    </row>
    <row r="71" spans="2:21" hidden="1">
      <c r="B71" s="6"/>
      <c r="C71" s="6">
        <f t="shared" si="0"/>
        <v>2025</v>
      </c>
      <c r="D71" s="108">
        <f>IF($D$20=2025,-$D$21+$D$23,0)</f>
        <v>-1347000</v>
      </c>
      <c r="E71" s="80">
        <f>IF($D$20=2025,-$E$21+$E$23,0)</f>
        <v>-1109000</v>
      </c>
      <c r="F71" s="6"/>
      <c r="H71" s="110"/>
      <c r="I71" s="110"/>
      <c r="J71" s="110"/>
      <c r="K71" s="110"/>
      <c r="L71" s="110"/>
      <c r="M71" s="110"/>
      <c r="N71" s="110"/>
      <c r="O71" s="110"/>
      <c r="P71" s="110"/>
      <c r="Q71" s="110"/>
      <c r="R71" s="110"/>
      <c r="S71" s="110"/>
      <c r="T71" s="110"/>
      <c r="U71" s="110"/>
    </row>
    <row r="72" spans="2:21" hidden="1">
      <c r="B72" s="6"/>
      <c r="C72" s="6">
        <f t="shared" si="0"/>
        <v>2026</v>
      </c>
      <c r="D72" s="108">
        <v>0</v>
      </c>
      <c r="E72" s="80">
        <f>+E26</f>
        <v>-238000.00000000003</v>
      </c>
      <c r="F72" s="6"/>
      <c r="H72" s="110"/>
      <c r="I72" s="110"/>
      <c r="J72" s="110"/>
      <c r="K72" s="110"/>
      <c r="L72" s="110"/>
      <c r="M72" s="110"/>
      <c r="N72" s="110"/>
      <c r="O72" s="110"/>
      <c r="P72" s="110"/>
      <c r="Q72" s="110"/>
      <c r="R72" s="110"/>
      <c r="S72" s="110"/>
      <c r="T72" s="110"/>
      <c r="U72" s="110"/>
    </row>
    <row r="73" spans="2:21" hidden="1">
      <c r="B73" s="6"/>
      <c r="C73" s="6">
        <f t="shared" si="0"/>
        <v>2027</v>
      </c>
      <c r="D73" s="108">
        <v>0</v>
      </c>
      <c r="E73" s="108">
        <v>0</v>
      </c>
      <c r="F73" s="6"/>
      <c r="H73" s="110"/>
      <c r="I73" s="110"/>
      <c r="J73" s="110"/>
      <c r="K73" s="110"/>
      <c r="L73" s="110"/>
      <c r="M73" s="110"/>
      <c r="N73" s="110"/>
      <c r="O73" s="110"/>
      <c r="P73" s="110"/>
      <c r="Q73" s="110"/>
      <c r="R73" s="110"/>
      <c r="S73" s="110"/>
      <c r="T73" s="110"/>
      <c r="U73" s="110"/>
    </row>
    <row r="74" spans="2:21" hidden="1">
      <c r="B74" s="6"/>
      <c r="C74" s="6">
        <f t="shared" si="0"/>
        <v>2028</v>
      </c>
      <c r="D74" s="108">
        <v>0</v>
      </c>
      <c r="E74" s="108">
        <v>0</v>
      </c>
      <c r="F74" s="6"/>
    </row>
    <row r="75" spans="2:21" hidden="1">
      <c r="B75" s="6"/>
      <c r="C75" s="6">
        <f t="shared" si="0"/>
        <v>2029</v>
      </c>
      <c r="D75" s="108">
        <v>0</v>
      </c>
      <c r="E75" s="108">
        <v>0</v>
      </c>
      <c r="F75" s="6"/>
    </row>
    <row r="76" spans="2:21" hidden="1">
      <c r="B76" s="6"/>
      <c r="C76" s="6">
        <f t="shared" si="0"/>
        <v>2030</v>
      </c>
      <c r="D76" s="108">
        <v>0</v>
      </c>
      <c r="E76" s="108">
        <v>0</v>
      </c>
      <c r="F76" s="6"/>
    </row>
    <row r="77" spans="2:21" hidden="1">
      <c r="B77" s="6"/>
      <c r="C77" s="6">
        <f t="shared" si="0"/>
        <v>2031</v>
      </c>
      <c r="D77" s="108">
        <v>0</v>
      </c>
      <c r="E77" s="108">
        <v>0</v>
      </c>
      <c r="F77" s="6"/>
    </row>
    <row r="78" spans="2:21" hidden="1">
      <c r="B78" s="6"/>
      <c r="C78" s="6">
        <v>2032</v>
      </c>
      <c r="D78" s="108">
        <v>0</v>
      </c>
      <c r="E78" s="108">
        <v>0</v>
      </c>
      <c r="F78" s="6"/>
    </row>
    <row r="79" spans="2:21" hidden="1">
      <c r="B79" s="6"/>
      <c r="C79" s="6">
        <v>2033</v>
      </c>
      <c r="D79" s="108">
        <v>0</v>
      </c>
      <c r="E79" s="108">
        <v>0</v>
      </c>
      <c r="F79" s="6"/>
    </row>
    <row r="80" spans="2:21" hidden="1">
      <c r="B80" s="6"/>
      <c r="C80" s="6">
        <v>2024</v>
      </c>
      <c r="D80" s="108">
        <f>IF($D$20=2024,$D$31,0)</f>
        <v>0</v>
      </c>
      <c r="E80" s="108">
        <f>IF($E$20=2024,$E$31,0)</f>
        <v>0</v>
      </c>
      <c r="F80" s="79"/>
    </row>
    <row r="81" spans="3:26" hidden="1">
      <c r="C81" s="6">
        <v>2025</v>
      </c>
      <c r="D81" s="108">
        <f>IF($D$20=2025,$D$31,0)</f>
        <v>1892888.4795086535</v>
      </c>
      <c r="E81" s="108">
        <f>IF($E$20=2025,$E$31,0)</f>
        <v>2367363.6745921187</v>
      </c>
    </row>
    <row r="82" spans="3:26" hidden="1">
      <c r="C82" s="79">
        <v>2026</v>
      </c>
      <c r="D82" s="108">
        <f>IF($D$20=2026,$D$31,0)</f>
        <v>0</v>
      </c>
      <c r="E82" s="108">
        <f>IF($E$20=2026,$E$31,0)</f>
        <v>0</v>
      </c>
    </row>
    <row r="87" spans="3:26" hidden="1">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sheetData>
  <sheetProtection algorithmName="SHA-512" hashValue="za9AWfHXA/LgMU8oMBcWdlG/71alOz8TBUroZs+uHQLHpMAhFmuieprvxkhZrH875ddK3BN39c0UCx6uS0Z+WA==" saltValue="V+r4HBmMfHd9so8kyNShWg==" spinCount="100000" sheet="1" selectLockedCells="1"/>
  <protectedRanges>
    <protectedRange sqref="E9 D13 E15" name="Range1"/>
  </protectedRanges>
  <mergeCells count="22">
    <mergeCell ref="B53:F53"/>
    <mergeCell ref="C3:E3"/>
    <mergeCell ref="C4:E4"/>
    <mergeCell ref="C5:E5"/>
    <mergeCell ref="C6:E6"/>
    <mergeCell ref="C8:E8"/>
    <mergeCell ref="C33:E33"/>
    <mergeCell ref="B44:F44"/>
    <mergeCell ref="B46:F46"/>
    <mergeCell ref="B50:F50"/>
    <mergeCell ref="B51:F51"/>
    <mergeCell ref="B52:F52"/>
    <mergeCell ref="B49:F49"/>
    <mergeCell ref="B47:F47"/>
    <mergeCell ref="B48:F48"/>
    <mergeCell ref="C61:E61"/>
    <mergeCell ref="B54:F54"/>
    <mergeCell ref="B55:F55"/>
    <mergeCell ref="B56:F56"/>
    <mergeCell ref="B57:F57"/>
    <mergeCell ref="B58:F58"/>
    <mergeCell ref="B59:F59"/>
  </mergeCells>
  <printOptions horizontalCentered="1"/>
  <pageMargins left="0" right="0" top="0.25" bottom="0.25" header="0.3" footer="0.3"/>
  <pageSetup scale="5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ACD30E8-283C-4190-AC1B-44D3CC968C40}">
          <x14:formula1>
            <xm:f>'State Capital Gains Tax Rates'!$K$13:$K$14</xm:f>
          </x14:formula1>
          <xm:sqref>D20</xm:sqref>
        </x14:dataValidation>
        <x14:dataValidation type="list" allowBlank="1" showInputMessage="1" showErrorMessage="1" xr:uid="{3361238F-6031-46C3-B6DB-6C513D1CD944}">
          <x14:formula1>
            <xm:f>'State Capital Gains Tax Rates'!$K$17:$K$18</xm:f>
          </x14:formula1>
          <xm:sqref>D11</xm:sqref>
        </x14:dataValidation>
        <x14:dataValidation type="list" allowBlank="1" showInputMessage="1" showErrorMessage="1" xr:uid="{91966D0C-F3D7-4042-915A-05BB127EF939}">
          <x14:formula1>
            <xm:f>'State Capital Gains Tax Rates'!$D$5:$D$55</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EE15-064E-4192-9E3A-AA23CC60E931}">
  <sheetPr codeName="Sheet4"/>
  <dimension ref="A1:R62"/>
  <sheetViews>
    <sheetView topLeftCell="A26" workbookViewId="0">
      <selection activeCell="J21" sqref="J21"/>
    </sheetView>
  </sheetViews>
  <sheetFormatPr defaultColWidth="8.625" defaultRowHeight="14.25"/>
  <cols>
    <col min="4" max="4" width="19.5" customWidth="1"/>
    <col min="5" max="6" width="11.125" customWidth="1"/>
    <col min="7" max="7" width="16.875" customWidth="1"/>
    <col min="8" max="8" width="8.125" customWidth="1"/>
    <col min="9" max="9" width="19.125" style="89" customWidth="1"/>
    <col min="10" max="10" width="8.625" style="90"/>
    <col min="11" max="11" width="8.625" style="1" customWidth="1"/>
    <col min="12" max="16384" width="8.625" style="1"/>
  </cols>
  <sheetData>
    <row r="1" spans="1:18" ht="67.349999999999994" customHeight="1">
      <c r="A1" s="1"/>
      <c r="B1" s="1"/>
      <c r="C1" s="15"/>
      <c r="D1" s="15"/>
      <c r="E1" s="1"/>
      <c r="F1" s="1"/>
      <c r="G1" s="1"/>
      <c r="H1" s="1"/>
      <c r="I1" s="93" t="s">
        <v>117</v>
      </c>
      <c r="J1" s="121" t="s">
        <v>115</v>
      </c>
      <c r="K1" s="97"/>
      <c r="L1" s="97"/>
      <c r="M1" s="97"/>
      <c r="N1" s="97"/>
      <c r="O1" s="97"/>
      <c r="P1" s="97"/>
      <c r="Q1" s="97"/>
      <c r="R1" s="98"/>
    </row>
    <row r="2" spans="1:18">
      <c r="A2" s="1"/>
      <c r="B2" s="1"/>
      <c r="C2" s="1"/>
      <c r="D2" s="1"/>
      <c r="E2" s="1"/>
      <c r="F2" s="1"/>
      <c r="G2" s="1"/>
      <c r="H2" s="1"/>
      <c r="I2" s="94"/>
      <c r="J2" s="120" t="s">
        <v>116</v>
      </c>
      <c r="K2" s="100"/>
      <c r="L2" s="100"/>
      <c r="M2" s="100"/>
      <c r="N2" s="100"/>
      <c r="O2" s="100"/>
      <c r="P2" s="100"/>
      <c r="Q2" s="100"/>
      <c r="R2" s="101"/>
    </row>
    <row r="3" spans="1:18" ht="19.5">
      <c r="A3" s="1"/>
      <c r="B3" s="1"/>
      <c r="C3" s="1"/>
      <c r="D3" s="47"/>
      <c r="E3" s="74" t="s">
        <v>114</v>
      </c>
      <c r="F3" s="74"/>
      <c r="G3" s="49"/>
      <c r="H3" s="1"/>
      <c r="I3" s="94"/>
      <c r="J3" s="180" t="s">
        <v>118</v>
      </c>
      <c r="K3" s="181"/>
      <c r="L3" s="181"/>
      <c r="M3" s="181"/>
      <c r="N3" s="181"/>
      <c r="O3" s="181"/>
      <c r="P3" s="181"/>
      <c r="Q3" s="181"/>
      <c r="R3" s="182"/>
    </row>
    <row r="4" spans="1:18" ht="15">
      <c r="A4" s="1"/>
      <c r="B4" s="1"/>
      <c r="C4" s="1"/>
      <c r="D4" s="47" t="s">
        <v>22</v>
      </c>
      <c r="E4" s="48">
        <v>2025</v>
      </c>
      <c r="F4" s="48">
        <v>2024</v>
      </c>
      <c r="G4" s="49" t="s">
        <v>23</v>
      </c>
      <c r="H4" s="1" t="s">
        <v>121</v>
      </c>
      <c r="I4" s="95"/>
      <c r="J4" s="122" t="s">
        <v>119</v>
      </c>
      <c r="K4" s="103"/>
      <c r="L4" s="103"/>
      <c r="M4" s="103"/>
      <c r="N4" s="103"/>
      <c r="O4" s="103"/>
      <c r="P4" s="103"/>
      <c r="Q4" s="103"/>
      <c r="R4" s="104"/>
    </row>
    <row r="5" spans="1:18">
      <c r="A5" s="1"/>
      <c r="B5" s="1"/>
      <c r="C5" s="1"/>
      <c r="D5" s="50" t="s">
        <v>24</v>
      </c>
      <c r="E5" s="139">
        <v>0.05</v>
      </c>
      <c r="F5" s="139">
        <v>0.05</v>
      </c>
      <c r="G5" s="140" t="s">
        <v>3</v>
      </c>
      <c r="H5" s="1"/>
      <c r="I5" s="1"/>
      <c r="J5" s="1"/>
    </row>
    <row r="6" spans="1:18">
      <c r="A6" s="1"/>
      <c r="B6" s="1"/>
      <c r="C6" s="1"/>
      <c r="D6" s="45" t="s">
        <v>25</v>
      </c>
      <c r="E6" s="141">
        <v>0</v>
      </c>
      <c r="F6" s="141">
        <v>0</v>
      </c>
      <c r="G6" s="142" t="s">
        <v>3</v>
      </c>
      <c r="H6" s="1"/>
      <c r="I6" s="1"/>
      <c r="J6" s="1"/>
    </row>
    <row r="7" spans="1:18">
      <c r="A7" s="1"/>
      <c r="B7" s="1"/>
      <c r="C7" s="1"/>
      <c r="D7" s="45" t="s">
        <v>26</v>
      </c>
      <c r="E7" s="141">
        <v>2.5000000000000001E-2</v>
      </c>
      <c r="F7" s="141">
        <v>2.5000000000000001E-2</v>
      </c>
      <c r="G7" s="142" t="s">
        <v>3</v>
      </c>
      <c r="H7" s="1"/>
      <c r="I7" s="1"/>
      <c r="J7" s="92"/>
    </row>
    <row r="8" spans="1:18">
      <c r="A8" s="1"/>
      <c r="B8" s="1"/>
      <c r="C8" s="1"/>
      <c r="D8" s="45" t="s">
        <v>27</v>
      </c>
      <c r="E8" s="141">
        <v>3.9E-2</v>
      </c>
      <c r="F8" s="141">
        <v>3.9E-2</v>
      </c>
      <c r="G8" s="142" t="s">
        <v>3</v>
      </c>
      <c r="H8" s="1" t="s">
        <v>135</v>
      </c>
      <c r="I8" s="1"/>
      <c r="J8" s="92"/>
    </row>
    <row r="9" spans="1:18">
      <c r="A9" s="1"/>
      <c r="B9" s="1"/>
      <c r="C9" s="1"/>
      <c r="D9" s="45" t="s">
        <v>28</v>
      </c>
      <c r="E9" s="141">
        <v>0.13300000000000001</v>
      </c>
      <c r="F9" s="141">
        <v>0.13300000000000001</v>
      </c>
      <c r="G9" s="142" t="s">
        <v>73</v>
      </c>
      <c r="H9" s="1"/>
      <c r="I9" s="1"/>
      <c r="J9" s="92"/>
    </row>
    <row r="10" spans="1:18">
      <c r="A10" s="1"/>
      <c r="B10" s="1"/>
      <c r="C10" s="1"/>
      <c r="D10" s="45" t="s">
        <v>29</v>
      </c>
      <c r="E10" s="141">
        <v>4.3999999999999997E-2</v>
      </c>
      <c r="F10" s="141">
        <v>4.3999999999999997E-2</v>
      </c>
      <c r="G10" s="142" t="s">
        <v>3</v>
      </c>
      <c r="H10" s="1"/>
      <c r="I10" s="1"/>
      <c r="J10" s="92"/>
    </row>
    <row r="11" spans="1:18">
      <c r="A11" s="1"/>
      <c r="B11" s="1"/>
      <c r="C11" s="1"/>
      <c r="D11" s="45" t="s">
        <v>30</v>
      </c>
      <c r="E11" s="141">
        <v>6.9900000000000004E-2</v>
      </c>
      <c r="F11" s="141">
        <v>6.9900000000000004E-2</v>
      </c>
      <c r="G11" s="142" t="s">
        <v>3</v>
      </c>
      <c r="H11" s="1"/>
      <c r="I11" s="1"/>
      <c r="J11" s="92"/>
    </row>
    <row r="12" spans="1:18">
      <c r="A12" s="1"/>
      <c r="B12" s="1"/>
      <c r="C12" s="1"/>
      <c r="D12" s="45" t="s">
        <v>31</v>
      </c>
      <c r="E12" s="141">
        <v>6.6000000000000003E-2</v>
      </c>
      <c r="F12" s="141">
        <v>6.6000000000000003E-2</v>
      </c>
      <c r="G12" s="142" t="s">
        <v>3</v>
      </c>
      <c r="H12" s="1"/>
      <c r="I12" s="1"/>
      <c r="J12" s="92"/>
    </row>
    <row r="13" spans="1:18">
      <c r="A13" s="1"/>
      <c r="B13" s="1"/>
      <c r="C13" s="1"/>
      <c r="D13" s="45" t="s">
        <v>32</v>
      </c>
      <c r="E13" s="141">
        <v>0</v>
      </c>
      <c r="F13" s="141">
        <v>0</v>
      </c>
      <c r="G13" s="142" t="s">
        <v>3</v>
      </c>
      <c r="H13" s="1"/>
      <c r="I13" s="1"/>
      <c r="J13" s="92"/>
      <c r="K13">
        <v>2024</v>
      </c>
    </row>
    <row r="14" spans="1:18">
      <c r="A14" s="1"/>
      <c r="B14" s="1"/>
      <c r="C14" s="1"/>
      <c r="D14" s="45" t="s">
        <v>33</v>
      </c>
      <c r="E14" s="141">
        <v>5.3900000000000003E-2</v>
      </c>
      <c r="F14" s="141">
        <v>5.4899999999999997E-2</v>
      </c>
      <c r="G14" s="142" t="s">
        <v>3</v>
      </c>
      <c r="H14" s="1"/>
      <c r="I14" s="1"/>
      <c r="J14" s="92"/>
      <c r="K14">
        <v>2025</v>
      </c>
    </row>
    <row r="15" spans="1:18">
      <c r="A15" s="1"/>
      <c r="B15" s="1"/>
      <c r="C15" s="1"/>
      <c r="D15" s="45" t="s">
        <v>34</v>
      </c>
      <c r="E15" s="141">
        <v>7.2499999999999995E-2</v>
      </c>
      <c r="F15" s="141">
        <v>7.2499999999999995E-2</v>
      </c>
      <c r="G15" s="142" t="s">
        <v>3</v>
      </c>
      <c r="H15" s="1"/>
      <c r="I15" s="1"/>
      <c r="J15" s="92"/>
      <c r="K15"/>
    </row>
    <row r="16" spans="1:18">
      <c r="A16" s="1"/>
      <c r="B16" s="1"/>
      <c r="C16" s="1"/>
      <c r="D16" s="45" t="s">
        <v>35</v>
      </c>
      <c r="E16" s="141">
        <v>5.6950000000000001E-2</v>
      </c>
      <c r="F16" s="141">
        <v>5.8000000000000003E-2</v>
      </c>
      <c r="G16" s="142" t="s">
        <v>3</v>
      </c>
      <c r="H16" s="1"/>
      <c r="I16" s="1"/>
      <c r="J16" s="92"/>
    </row>
    <row r="17" spans="1:11">
      <c r="A17" s="1"/>
      <c r="B17" s="1"/>
      <c r="C17" s="1"/>
      <c r="D17" s="45" t="s">
        <v>36</v>
      </c>
      <c r="E17" s="141">
        <v>4.9500000000000002E-2</v>
      </c>
      <c r="F17" s="141">
        <v>4.9500000000000002E-2</v>
      </c>
      <c r="G17" s="142" t="s">
        <v>3</v>
      </c>
      <c r="H17" s="1"/>
      <c r="I17" s="1"/>
      <c r="J17" s="92"/>
      <c r="K17" s="1" t="s">
        <v>3</v>
      </c>
    </row>
    <row r="18" spans="1:11">
      <c r="A18" s="1"/>
      <c r="B18" s="1"/>
      <c r="C18" s="1"/>
      <c r="D18" s="45" t="s">
        <v>37</v>
      </c>
      <c r="E18" s="141">
        <v>0.03</v>
      </c>
      <c r="F18" s="141">
        <v>3.0499999999999999E-2</v>
      </c>
      <c r="G18" s="142" t="s">
        <v>3</v>
      </c>
      <c r="H18" s="1"/>
      <c r="I18" s="1"/>
      <c r="J18" s="92"/>
      <c r="K18" s="1" t="s">
        <v>73</v>
      </c>
    </row>
    <row r="19" spans="1:11">
      <c r="A19" s="1"/>
      <c r="B19" s="1"/>
      <c r="C19" s="1"/>
      <c r="D19" s="45" t="s">
        <v>38</v>
      </c>
      <c r="E19" s="141">
        <v>3.7999999999999999E-2</v>
      </c>
      <c r="F19" s="141">
        <v>5.7000000000000002E-2</v>
      </c>
      <c r="G19" s="142" t="s">
        <v>3</v>
      </c>
      <c r="H19" s="1"/>
      <c r="I19" s="1"/>
      <c r="J19" s="92"/>
    </row>
    <row r="20" spans="1:11">
      <c r="A20" s="1"/>
      <c r="B20" s="1"/>
      <c r="C20" s="1"/>
      <c r="D20" s="45" t="s">
        <v>39</v>
      </c>
      <c r="E20" s="141">
        <v>5.5800000000000002E-2</v>
      </c>
      <c r="F20" s="141">
        <v>5.7000000000000002E-2</v>
      </c>
      <c r="G20" s="142" t="s">
        <v>3</v>
      </c>
      <c r="H20" s="1"/>
      <c r="I20" s="1"/>
      <c r="J20" s="92"/>
    </row>
    <row r="21" spans="1:11">
      <c r="A21" s="1"/>
      <c r="B21" s="1"/>
      <c r="C21" s="1"/>
      <c r="D21" s="45" t="s">
        <v>40</v>
      </c>
      <c r="E21" s="141">
        <v>0.04</v>
      </c>
      <c r="F21" s="141">
        <v>0.04</v>
      </c>
      <c r="G21" s="142" t="s">
        <v>3</v>
      </c>
      <c r="H21" s="1"/>
      <c r="I21" s="1"/>
      <c r="J21" s="92"/>
    </row>
    <row r="22" spans="1:11">
      <c r="A22" s="1"/>
      <c r="B22" s="1"/>
      <c r="C22" s="1"/>
      <c r="D22" s="45" t="s">
        <v>41</v>
      </c>
      <c r="E22" s="141">
        <v>0.03</v>
      </c>
      <c r="F22" s="141">
        <v>4.2500000000000003E-2</v>
      </c>
      <c r="G22" s="142" t="s">
        <v>3</v>
      </c>
      <c r="H22" s="1"/>
      <c r="I22" s="1"/>
      <c r="J22" s="92"/>
    </row>
    <row r="23" spans="1:11">
      <c r="A23" s="1"/>
      <c r="B23" s="1"/>
      <c r="C23" s="1"/>
      <c r="D23" s="45" t="s">
        <v>42</v>
      </c>
      <c r="E23" s="141">
        <v>7.1499999999999994E-2</v>
      </c>
      <c r="F23" s="141">
        <v>7.1499999999999994E-2</v>
      </c>
      <c r="G23" s="142" t="s">
        <v>3</v>
      </c>
      <c r="H23" s="1"/>
      <c r="I23" s="1"/>
      <c r="J23" s="92"/>
    </row>
    <row r="24" spans="1:11">
      <c r="A24" s="1"/>
      <c r="B24" s="1"/>
      <c r="C24" s="1"/>
      <c r="D24" s="45" t="s">
        <v>43</v>
      </c>
      <c r="E24" s="141">
        <v>5.7500000000000002E-2</v>
      </c>
      <c r="F24" s="141">
        <v>5.7500000000000002E-2</v>
      </c>
      <c r="G24" s="142" t="s">
        <v>3</v>
      </c>
      <c r="H24" s="1"/>
      <c r="I24" s="1"/>
      <c r="J24" s="92"/>
    </row>
    <row r="25" spans="1:11">
      <c r="A25" s="1"/>
      <c r="B25" s="1"/>
      <c r="C25" s="1"/>
      <c r="D25" s="45" t="s">
        <v>44</v>
      </c>
      <c r="E25" s="141">
        <v>0.09</v>
      </c>
      <c r="F25" s="141">
        <v>0.09</v>
      </c>
      <c r="G25" s="142" t="s">
        <v>3</v>
      </c>
      <c r="H25" s="1"/>
      <c r="I25" s="1"/>
      <c r="J25" s="92"/>
    </row>
    <row r="26" spans="1:11">
      <c r="A26" s="1"/>
      <c r="B26" s="1"/>
      <c r="C26" s="1"/>
      <c r="D26" s="45" t="s">
        <v>45</v>
      </c>
      <c r="E26" s="141">
        <v>4.2500000000000003E-2</v>
      </c>
      <c r="F26" s="141">
        <v>4.2500000000000003E-2</v>
      </c>
      <c r="G26" s="142" t="s">
        <v>3</v>
      </c>
      <c r="H26" s="1"/>
      <c r="I26" s="1"/>
      <c r="J26" s="92"/>
    </row>
    <row r="27" spans="1:11">
      <c r="A27" s="1"/>
      <c r="B27" s="1"/>
      <c r="C27" s="1"/>
      <c r="D27" s="45" t="s">
        <v>46</v>
      </c>
      <c r="E27" s="141">
        <v>9.8500000000000004E-2</v>
      </c>
      <c r="F27" s="141">
        <v>9.8500000000000004E-2</v>
      </c>
      <c r="G27" s="142" t="s">
        <v>3</v>
      </c>
      <c r="H27" s="1"/>
      <c r="I27" s="1"/>
      <c r="J27" s="92"/>
    </row>
    <row r="28" spans="1:11">
      <c r="A28" s="1"/>
      <c r="B28" s="1"/>
      <c r="C28" s="1"/>
      <c r="D28" s="45" t="s">
        <v>47</v>
      </c>
      <c r="E28" s="141">
        <v>4.3999999999999997E-2</v>
      </c>
      <c r="F28" s="141">
        <v>4.7E-2</v>
      </c>
      <c r="G28" s="142" t="s">
        <v>73</v>
      </c>
      <c r="H28" s="1"/>
      <c r="I28" s="1"/>
      <c r="J28" s="92"/>
    </row>
    <row r="29" spans="1:11">
      <c r="A29" s="1"/>
      <c r="B29" s="1"/>
      <c r="C29" s="1"/>
      <c r="D29" s="45" t="s">
        <v>48</v>
      </c>
      <c r="E29" s="141">
        <v>4.7E-2</v>
      </c>
      <c r="F29" s="141">
        <v>4.8000000000000001E-2</v>
      </c>
      <c r="G29" s="142" t="s">
        <v>3</v>
      </c>
      <c r="H29" s="1"/>
      <c r="I29" s="1"/>
      <c r="J29" s="92"/>
    </row>
    <row r="30" spans="1:11" customFormat="1">
      <c r="D30" s="136" t="s">
        <v>49</v>
      </c>
      <c r="E30" s="143">
        <v>4.1000000000000002E-2</v>
      </c>
      <c r="F30" s="143">
        <v>4.1000000000000002E-2</v>
      </c>
      <c r="G30" s="144" t="s">
        <v>3</v>
      </c>
      <c r="H30" t="s">
        <v>124</v>
      </c>
      <c r="J30" s="137"/>
    </row>
    <row r="31" spans="1:11">
      <c r="A31" s="1"/>
      <c r="B31" s="1"/>
      <c r="C31" s="1"/>
      <c r="D31" s="45" t="s">
        <v>50</v>
      </c>
      <c r="E31" s="141">
        <v>5.1999999999999998E-2</v>
      </c>
      <c r="F31" s="141">
        <v>5.8400000000000001E-2</v>
      </c>
      <c r="G31" s="142" t="s">
        <v>3</v>
      </c>
      <c r="H31" s="1"/>
      <c r="I31" s="1"/>
      <c r="J31" s="92"/>
    </row>
    <row r="32" spans="1:11">
      <c r="A32" s="1"/>
      <c r="B32" s="1"/>
      <c r="C32" s="1"/>
      <c r="D32" s="45" t="s">
        <v>51</v>
      </c>
      <c r="E32" s="141">
        <v>0</v>
      </c>
      <c r="F32" s="141">
        <v>0</v>
      </c>
      <c r="G32" s="142" t="s">
        <v>3</v>
      </c>
      <c r="H32" s="1"/>
      <c r="I32" s="1"/>
      <c r="J32" s="92"/>
    </row>
    <row r="33" spans="1:10">
      <c r="A33" s="1"/>
      <c r="B33" s="1"/>
      <c r="C33" s="1"/>
      <c r="D33" s="45" t="s">
        <v>52</v>
      </c>
      <c r="E33" s="141">
        <v>0</v>
      </c>
      <c r="F33" s="141">
        <v>0</v>
      </c>
      <c r="G33" s="142" t="s">
        <v>3</v>
      </c>
      <c r="H33" s="1"/>
      <c r="I33" s="1"/>
      <c r="J33" s="92"/>
    </row>
    <row r="34" spans="1:10">
      <c r="A34" s="1"/>
      <c r="B34" s="1"/>
      <c r="C34" s="1"/>
      <c r="D34" s="45" t="s">
        <v>53</v>
      </c>
      <c r="E34" s="141">
        <v>0.1075</v>
      </c>
      <c r="F34" s="141">
        <v>0.1075</v>
      </c>
      <c r="G34" s="142" t="s">
        <v>3</v>
      </c>
      <c r="H34" s="1"/>
      <c r="I34" s="1"/>
      <c r="J34" s="92"/>
    </row>
    <row r="35" spans="1:10">
      <c r="A35" s="1"/>
      <c r="B35" s="1"/>
      <c r="C35" s="1"/>
      <c r="D35" s="45" t="s">
        <v>54</v>
      </c>
      <c r="E35" s="141">
        <v>5.8999999999999997E-2</v>
      </c>
      <c r="F35" s="141">
        <v>5.8999999999999997E-2</v>
      </c>
      <c r="G35" s="142" t="s">
        <v>3</v>
      </c>
      <c r="H35" s="1" t="s">
        <v>120</v>
      </c>
      <c r="I35" s="1"/>
      <c r="J35" s="92"/>
    </row>
    <row r="36" spans="1:10">
      <c r="A36" s="1"/>
      <c r="B36" s="1"/>
      <c r="C36" s="1"/>
      <c r="D36" s="45" t="s">
        <v>55</v>
      </c>
      <c r="E36" s="141">
        <v>0.109</v>
      </c>
      <c r="F36" s="141">
        <v>0.109</v>
      </c>
      <c r="G36" s="142" t="s">
        <v>3</v>
      </c>
      <c r="H36" s="1"/>
      <c r="I36" s="1"/>
      <c r="J36" s="92"/>
    </row>
    <row r="37" spans="1:10">
      <c r="A37" s="1"/>
      <c r="B37" s="1"/>
      <c r="C37" s="1"/>
      <c r="D37" s="45" t="s">
        <v>56</v>
      </c>
      <c r="E37" s="141">
        <v>4.2500000000000003E-2</v>
      </c>
      <c r="F37" s="141">
        <v>4.4999999999999998E-2</v>
      </c>
      <c r="G37" s="142" t="s">
        <v>73</v>
      </c>
      <c r="H37" s="1"/>
      <c r="I37" s="1"/>
      <c r="J37" s="92"/>
    </row>
    <row r="38" spans="1:10">
      <c r="A38" s="1"/>
      <c r="B38" s="1"/>
      <c r="C38" s="1"/>
      <c r="D38" s="45" t="s">
        <v>57</v>
      </c>
      <c r="E38" s="141">
        <v>2.5000000000000001E-2</v>
      </c>
      <c r="F38" s="141">
        <v>2.5000000000000001E-2</v>
      </c>
      <c r="G38" s="142" t="s">
        <v>3</v>
      </c>
      <c r="H38" s="1" t="s">
        <v>122</v>
      </c>
      <c r="I38" s="1"/>
      <c r="J38" s="92"/>
    </row>
    <row r="39" spans="1:10">
      <c r="A39" s="1"/>
      <c r="B39" s="1"/>
      <c r="C39" s="1"/>
      <c r="D39" s="45" t="s">
        <v>58</v>
      </c>
      <c r="E39" s="141">
        <v>3.5000000000000003E-2</v>
      </c>
      <c r="F39" s="141">
        <v>3.5000000000000003E-2</v>
      </c>
      <c r="G39" s="142" t="s">
        <v>3</v>
      </c>
      <c r="H39" s="1"/>
      <c r="I39" s="1"/>
      <c r="J39" s="92"/>
    </row>
    <row r="40" spans="1:10" customFormat="1">
      <c r="D40" s="136" t="s">
        <v>59</v>
      </c>
      <c r="E40" s="143">
        <v>4.7500000000000001E-2</v>
      </c>
      <c r="F40" s="143">
        <v>4.7500000000000001E-2</v>
      </c>
      <c r="G40" s="144" t="s">
        <v>3</v>
      </c>
      <c r="J40" s="137"/>
    </row>
    <row r="41" spans="1:10">
      <c r="A41" s="1"/>
      <c r="B41" s="1"/>
      <c r="C41" s="1"/>
      <c r="D41" s="45" t="s">
        <v>60</v>
      </c>
      <c r="E41" s="141">
        <v>9.9000000000000005E-2</v>
      </c>
      <c r="F41" s="141">
        <v>9.9000000000000005E-2</v>
      </c>
      <c r="G41" s="142" t="s">
        <v>3</v>
      </c>
      <c r="H41" s="1"/>
      <c r="I41" s="16"/>
      <c r="J41" s="92"/>
    </row>
    <row r="42" spans="1:10">
      <c r="A42" s="1"/>
      <c r="B42" s="1"/>
      <c r="C42" s="1"/>
      <c r="D42" s="45" t="s">
        <v>61</v>
      </c>
      <c r="E42" s="141">
        <v>3.0700000000000002E-2</v>
      </c>
      <c r="F42" s="141">
        <v>3.0700000000000002E-2</v>
      </c>
      <c r="G42" s="142" t="s">
        <v>3</v>
      </c>
      <c r="H42" s="1"/>
      <c r="I42" s="1"/>
      <c r="J42" s="92"/>
    </row>
    <row r="43" spans="1:10">
      <c r="A43" s="1"/>
      <c r="B43" s="1"/>
      <c r="C43" s="1"/>
      <c r="D43" s="45" t="s">
        <v>62</v>
      </c>
      <c r="E43" s="141">
        <v>5.9900000000000002E-2</v>
      </c>
      <c r="F43" s="141">
        <v>5.9900000000000002E-2</v>
      </c>
      <c r="G43" s="142" t="s">
        <v>3</v>
      </c>
      <c r="H43" s="1"/>
      <c r="I43" s="1"/>
      <c r="J43" s="92"/>
    </row>
    <row r="44" spans="1:10">
      <c r="A44" s="1"/>
      <c r="B44" s="1"/>
      <c r="C44" s="1"/>
      <c r="D44" s="45" t="s">
        <v>63</v>
      </c>
      <c r="E44" s="143">
        <v>6.4000000000000001E-2</v>
      </c>
      <c r="F44" s="141">
        <v>6.4000000000000001E-2</v>
      </c>
      <c r="G44" s="142" t="s">
        <v>3</v>
      </c>
      <c r="H44" s="1" t="s">
        <v>136</v>
      </c>
      <c r="I44" s="1"/>
      <c r="J44" s="92"/>
    </row>
    <row r="45" spans="1:10">
      <c r="A45" s="1"/>
      <c r="B45" s="1"/>
      <c r="C45" s="1"/>
      <c r="D45" s="45" t="s">
        <v>64</v>
      </c>
      <c r="E45" s="141">
        <v>0</v>
      </c>
      <c r="F45" s="141">
        <v>0</v>
      </c>
      <c r="G45" s="142" t="s">
        <v>3</v>
      </c>
      <c r="H45" s="1"/>
      <c r="I45" s="1"/>
      <c r="J45" s="92"/>
    </row>
    <row r="46" spans="1:10">
      <c r="A46" s="1"/>
      <c r="B46" s="1"/>
      <c r="C46" s="1"/>
      <c r="D46" s="45" t="s">
        <v>65</v>
      </c>
      <c r="E46" s="141">
        <v>0</v>
      </c>
      <c r="F46" s="141">
        <v>0</v>
      </c>
      <c r="G46" s="142" t="s">
        <v>3</v>
      </c>
      <c r="H46" s="1"/>
      <c r="I46" s="1"/>
      <c r="J46" s="92"/>
    </row>
    <row r="47" spans="1:10">
      <c r="A47" s="1"/>
      <c r="B47" s="1"/>
      <c r="C47" s="1"/>
      <c r="D47" s="45" t="s">
        <v>19</v>
      </c>
      <c r="E47" s="141">
        <v>0</v>
      </c>
      <c r="F47" s="141">
        <v>0</v>
      </c>
      <c r="G47" s="142" t="s">
        <v>3</v>
      </c>
      <c r="H47" s="1"/>
      <c r="I47" s="1"/>
      <c r="J47" s="92"/>
    </row>
    <row r="48" spans="1:10">
      <c r="A48" s="1"/>
      <c r="B48" s="1"/>
      <c r="C48" s="1"/>
      <c r="D48" s="45" t="s">
        <v>66</v>
      </c>
      <c r="E48" s="141">
        <v>4.65E-2</v>
      </c>
      <c r="F48" s="141">
        <v>4.65E-2</v>
      </c>
      <c r="G48" s="142" t="s">
        <v>3</v>
      </c>
      <c r="H48" s="1"/>
      <c r="I48" s="1"/>
      <c r="J48" s="92"/>
    </row>
    <row r="49" spans="1:10">
      <c r="A49" s="1"/>
      <c r="B49" s="1"/>
      <c r="C49" s="1"/>
      <c r="D49" s="45" t="s">
        <v>67</v>
      </c>
      <c r="E49" s="141">
        <v>8.7499999999999994E-2</v>
      </c>
      <c r="F49" s="141">
        <v>8.7499999999999994E-2</v>
      </c>
      <c r="G49" s="142" t="s">
        <v>3</v>
      </c>
      <c r="H49" s="1" t="s">
        <v>123</v>
      </c>
      <c r="I49" s="1"/>
      <c r="J49" s="92"/>
    </row>
    <row r="50" spans="1:10">
      <c r="A50" s="1"/>
      <c r="B50" s="1"/>
      <c r="C50" s="1"/>
      <c r="D50" s="45" t="s">
        <v>68</v>
      </c>
      <c r="E50" s="141">
        <v>5.7500000000000002E-2</v>
      </c>
      <c r="F50" s="141">
        <v>5.7500000000000002E-2</v>
      </c>
      <c r="G50" s="142" t="s">
        <v>3</v>
      </c>
      <c r="H50" s="1"/>
      <c r="I50" s="1"/>
      <c r="J50" s="92"/>
    </row>
    <row r="51" spans="1:10">
      <c r="A51" s="1"/>
      <c r="B51" s="1"/>
      <c r="C51" s="1"/>
      <c r="D51" s="45" t="s">
        <v>69</v>
      </c>
      <c r="E51" s="141">
        <v>7.0000000000000007E-2</v>
      </c>
      <c r="F51" s="141">
        <v>7.0000000000000007E-2</v>
      </c>
      <c r="G51" s="142" t="s">
        <v>73</v>
      </c>
      <c r="H51" t="s">
        <v>134</v>
      </c>
      <c r="I51" s="1"/>
      <c r="J51" s="92"/>
    </row>
    <row r="52" spans="1:10">
      <c r="A52" s="1"/>
      <c r="B52" s="1"/>
      <c r="C52" s="1"/>
      <c r="D52" s="45" t="s">
        <v>98</v>
      </c>
      <c r="E52" s="141">
        <v>0.1075</v>
      </c>
      <c r="F52" s="141">
        <v>0.1075</v>
      </c>
      <c r="G52" s="142" t="s">
        <v>3</v>
      </c>
      <c r="H52" s="1"/>
      <c r="I52" s="1"/>
      <c r="J52" s="92"/>
    </row>
    <row r="53" spans="1:10">
      <c r="A53" s="1"/>
      <c r="B53" s="1"/>
      <c r="C53" s="1"/>
      <c r="D53" s="45" t="s">
        <v>70</v>
      </c>
      <c r="E53" s="141">
        <v>4.82E-2</v>
      </c>
      <c r="F53" s="141">
        <v>5.1200000000000002E-2</v>
      </c>
      <c r="G53" s="142" t="s">
        <v>3</v>
      </c>
      <c r="H53" s="1"/>
      <c r="I53" s="1"/>
      <c r="J53" s="92"/>
    </row>
    <row r="54" spans="1:10">
      <c r="A54" s="1"/>
      <c r="B54" s="1"/>
      <c r="C54" s="1"/>
      <c r="D54" s="45" t="s">
        <v>71</v>
      </c>
      <c r="E54" s="141">
        <v>7.6499999999999999E-2</v>
      </c>
      <c r="F54" s="141">
        <v>7.6499999999999999E-2</v>
      </c>
      <c r="G54" s="142" t="s">
        <v>3</v>
      </c>
      <c r="H54" s="1" t="s">
        <v>125</v>
      </c>
      <c r="I54" s="1"/>
      <c r="J54" s="92"/>
    </row>
    <row r="55" spans="1:10">
      <c r="A55" s="1"/>
      <c r="B55" s="1"/>
      <c r="C55" s="1"/>
      <c r="D55" s="78" t="s">
        <v>72</v>
      </c>
      <c r="E55" s="134">
        <v>0</v>
      </c>
      <c r="F55" s="134">
        <v>0</v>
      </c>
      <c r="G55" s="46" t="s">
        <v>3</v>
      </c>
      <c r="H55" s="1"/>
      <c r="I55" s="1"/>
      <c r="J55" s="92"/>
    </row>
    <row r="56" spans="1:10">
      <c r="A56" s="1"/>
      <c r="B56" s="1"/>
      <c r="C56" s="1"/>
      <c r="D56" s="1"/>
      <c r="E56" s="1"/>
      <c r="F56" s="1"/>
      <c r="G56" s="1"/>
      <c r="H56" s="1"/>
    </row>
    <row r="57" spans="1:10" ht="24.6" customHeight="1">
      <c r="A57" s="1"/>
      <c r="B57" s="1"/>
      <c r="C57" s="1"/>
      <c r="D57" s="1"/>
      <c r="E57" s="1"/>
      <c r="F57" s="1"/>
      <c r="G57" s="1"/>
      <c r="H57" s="1"/>
    </row>
    <row r="58" spans="1:10">
      <c r="A58" s="1"/>
      <c r="B58" s="1"/>
      <c r="C58" s="1"/>
      <c r="D58" s="1"/>
      <c r="E58" s="1"/>
      <c r="F58" s="1"/>
      <c r="G58" s="1"/>
      <c r="H58" s="1"/>
    </row>
    <row r="59" spans="1:10">
      <c r="A59" s="1"/>
      <c r="B59" s="1"/>
      <c r="C59" s="1"/>
      <c r="D59" s="1"/>
      <c r="E59" s="1"/>
      <c r="F59" s="1"/>
      <c r="G59" s="1"/>
      <c r="H59" s="1"/>
    </row>
    <row r="60" spans="1:10">
      <c r="A60" s="1"/>
      <c r="B60" s="1"/>
      <c r="C60" s="1"/>
      <c r="D60" s="1"/>
      <c r="E60" s="1"/>
      <c r="F60" s="1"/>
      <c r="G60" s="1"/>
      <c r="H60" s="1"/>
    </row>
    <row r="61" spans="1:10">
      <c r="A61" s="1"/>
      <c r="B61" s="1"/>
      <c r="C61" s="1"/>
      <c r="D61" s="1"/>
      <c r="E61" s="1"/>
      <c r="F61" s="1"/>
      <c r="G61" s="1"/>
      <c r="H61" s="1"/>
    </row>
    <row r="62" spans="1:10">
      <c r="A62" s="1"/>
      <c r="B62" s="1"/>
      <c r="C62" s="1"/>
      <c r="D62" s="1"/>
      <c r="E62" s="1"/>
      <c r="F62" s="1"/>
      <c r="G62" s="1"/>
      <c r="H62" s="1"/>
    </row>
  </sheetData>
  <mergeCells count="1">
    <mergeCell ref="J3:R3"/>
  </mergeCells>
  <hyperlinks>
    <hyperlink ref="J2" r:id="rId1" xr:uid="{233833C4-536D-46A7-AD5F-5BA0B8C10E8A}"/>
    <hyperlink ref="J1" r:id="rId2" xr:uid="{A779E47E-EAFB-4143-B934-613F364939DB}"/>
    <hyperlink ref="J4" r:id="rId3" xr:uid="{B3BF43F0-011E-49EE-95FE-F4F4099C929E}"/>
    <hyperlink ref="J3" r:id="rId4" location=":~:text=(i)%20Minnesota's%2010.85%20percent%20top,investment%20income%20exceeding%20%241%20million." xr:uid="{966CDEAD-4540-4305-817B-8E6BB02039FF}"/>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FBE06-361D-424E-B0FA-20032771D37F}">
  <dimension ref="A1:R62"/>
  <sheetViews>
    <sheetView topLeftCell="A12" workbookViewId="0">
      <selection activeCell="F51" sqref="F51"/>
    </sheetView>
  </sheetViews>
  <sheetFormatPr defaultColWidth="8.625" defaultRowHeight="14.25"/>
  <cols>
    <col min="4" max="4" width="14.5" customWidth="1"/>
    <col min="5" max="8" width="16.875" customWidth="1"/>
    <col min="9" max="9" width="19.125" style="89" customWidth="1"/>
    <col min="10" max="10" width="8.625" style="90"/>
    <col min="11" max="11" width="8.625" style="1" customWidth="1"/>
    <col min="12" max="16384" width="8.625" style="1"/>
  </cols>
  <sheetData>
    <row r="1" spans="1:18" ht="67.349999999999994" customHeight="1">
      <c r="A1" s="1"/>
      <c r="B1" s="1"/>
      <c r="C1" s="15"/>
      <c r="D1" s="15"/>
      <c r="E1" s="1"/>
      <c r="F1" s="15"/>
      <c r="G1" s="1"/>
      <c r="H1" s="1"/>
      <c r="I1" s="93" t="s">
        <v>117</v>
      </c>
      <c r="J1" s="96" t="s">
        <v>115</v>
      </c>
      <c r="K1" s="97"/>
      <c r="L1" s="97"/>
      <c r="M1" s="97"/>
      <c r="N1" s="97"/>
      <c r="O1" s="97"/>
      <c r="P1" s="97"/>
      <c r="Q1" s="97"/>
      <c r="R1" s="98"/>
    </row>
    <row r="2" spans="1:18">
      <c r="A2" s="1"/>
      <c r="B2" s="1"/>
      <c r="C2" s="1"/>
      <c r="D2" s="1"/>
      <c r="E2" s="1"/>
      <c r="G2" s="1"/>
      <c r="H2" s="1"/>
      <c r="I2" s="94"/>
      <c r="J2" s="99" t="s">
        <v>116</v>
      </c>
      <c r="K2" s="100"/>
      <c r="L2" s="100"/>
      <c r="M2" s="100"/>
      <c r="N2" s="100"/>
      <c r="O2" s="100"/>
      <c r="P2" s="100"/>
      <c r="Q2" s="100"/>
      <c r="R2" s="101"/>
    </row>
    <row r="3" spans="1:18" ht="15">
      <c r="A3" s="1"/>
      <c r="B3" s="1"/>
      <c r="C3" s="1"/>
      <c r="D3" s="47"/>
      <c r="E3" s="49" t="s">
        <v>126</v>
      </c>
      <c r="F3" s="49" t="s">
        <v>127</v>
      </c>
      <c r="G3" s="49" t="s">
        <v>128</v>
      </c>
      <c r="H3" s="128" t="s">
        <v>129</v>
      </c>
      <c r="I3" s="126"/>
      <c r="J3" s="181" t="s">
        <v>118</v>
      </c>
      <c r="K3" s="181"/>
      <c r="L3" s="181"/>
      <c r="M3" s="181"/>
      <c r="N3" s="181"/>
      <c r="O3" s="181"/>
      <c r="P3" s="181"/>
      <c r="Q3" s="181"/>
      <c r="R3" s="182"/>
    </row>
    <row r="4" spans="1:18" ht="15">
      <c r="A4" s="1"/>
      <c r="B4" s="1"/>
      <c r="C4" s="1"/>
      <c r="D4" s="47" t="s">
        <v>22</v>
      </c>
      <c r="E4" s="49" t="s">
        <v>23</v>
      </c>
      <c r="F4" s="49" t="s">
        <v>23</v>
      </c>
      <c r="G4" s="49" t="s">
        <v>23</v>
      </c>
      <c r="H4" s="128" t="s">
        <v>130</v>
      </c>
      <c r="I4" s="127"/>
      <c r="J4" s="102" t="s">
        <v>119</v>
      </c>
      <c r="K4" s="103"/>
      <c r="L4" s="103"/>
      <c r="M4" s="103"/>
      <c r="N4" s="103"/>
      <c r="O4" s="103"/>
      <c r="P4" s="103"/>
      <c r="Q4" s="103"/>
      <c r="R4" s="104"/>
    </row>
    <row r="5" spans="1:18">
      <c r="A5" s="1"/>
      <c r="B5" s="1"/>
      <c r="C5" s="1"/>
      <c r="D5" s="50" t="s">
        <v>24</v>
      </c>
      <c r="E5" s="123" t="s">
        <v>3</v>
      </c>
      <c r="F5" s="123" t="s">
        <v>3</v>
      </c>
      <c r="G5" s="131" t="s">
        <v>3</v>
      </c>
      <c r="H5" s="129"/>
      <c r="I5" s="1"/>
      <c r="J5" s="1"/>
    </row>
    <row r="6" spans="1:18">
      <c r="A6" s="1"/>
      <c r="B6" s="1"/>
      <c r="C6" s="1"/>
      <c r="D6" s="45" t="s">
        <v>25</v>
      </c>
      <c r="E6" s="123" t="s">
        <v>3</v>
      </c>
      <c r="F6" s="123" t="s">
        <v>3</v>
      </c>
      <c r="G6" s="123" t="s">
        <v>73</v>
      </c>
      <c r="H6" s="129"/>
      <c r="I6" s="1"/>
      <c r="J6" s="91"/>
    </row>
    <row r="7" spans="1:18">
      <c r="A7" s="1"/>
      <c r="B7" s="1"/>
      <c r="C7" s="1"/>
      <c r="D7" s="45" t="s">
        <v>26</v>
      </c>
      <c r="E7" s="123" t="s">
        <v>3</v>
      </c>
      <c r="F7" s="123" t="s">
        <v>3</v>
      </c>
      <c r="G7" s="123" t="s">
        <v>73</v>
      </c>
      <c r="H7" s="129"/>
      <c r="I7" s="1"/>
      <c r="J7" s="92"/>
    </row>
    <row r="8" spans="1:18">
      <c r="A8" s="1"/>
      <c r="B8" s="1"/>
      <c r="C8" s="1"/>
      <c r="D8" s="45" t="s">
        <v>27</v>
      </c>
      <c r="E8" s="123" t="s">
        <v>3</v>
      </c>
      <c r="F8" s="123" t="s">
        <v>3</v>
      </c>
      <c r="G8" s="123" t="s">
        <v>3</v>
      </c>
      <c r="H8" s="133" t="s">
        <v>132</v>
      </c>
      <c r="I8" s="1"/>
      <c r="J8" s="92"/>
    </row>
    <row r="9" spans="1:18">
      <c r="A9" s="1"/>
      <c r="B9" s="1"/>
      <c r="C9" s="1"/>
      <c r="D9" s="45" t="s">
        <v>28</v>
      </c>
      <c r="E9" s="123" t="s">
        <v>73</v>
      </c>
      <c r="F9" s="123" t="s">
        <v>73</v>
      </c>
      <c r="G9" s="123" t="s">
        <v>73</v>
      </c>
      <c r="H9" s="129"/>
      <c r="I9" s="1"/>
      <c r="J9" s="92"/>
    </row>
    <row r="10" spans="1:18">
      <c r="A10" s="1"/>
      <c r="B10" s="1"/>
      <c r="C10" s="1"/>
      <c r="D10" s="45" t="s">
        <v>29</v>
      </c>
      <c r="E10" s="123" t="s">
        <v>3</v>
      </c>
      <c r="F10" s="123" t="s">
        <v>3</v>
      </c>
      <c r="G10" s="123" t="s">
        <v>73</v>
      </c>
      <c r="H10" s="129"/>
      <c r="I10" s="1"/>
      <c r="J10" s="92"/>
    </row>
    <row r="11" spans="1:18">
      <c r="A11" s="1"/>
      <c r="B11" s="1"/>
      <c r="C11" s="1"/>
      <c r="D11" s="45" t="s">
        <v>30</v>
      </c>
      <c r="E11" s="123" t="s">
        <v>3</v>
      </c>
      <c r="F11" s="123" t="s">
        <v>3</v>
      </c>
      <c r="G11" s="123" t="s">
        <v>73</v>
      </c>
      <c r="H11" s="129"/>
      <c r="I11" s="1"/>
      <c r="J11" s="92"/>
    </row>
    <row r="12" spans="1:18">
      <c r="A12" s="1"/>
      <c r="B12" s="1"/>
      <c r="C12" s="1"/>
      <c r="D12" s="45" t="s">
        <v>31</v>
      </c>
      <c r="E12" s="123" t="s">
        <v>3</v>
      </c>
      <c r="F12" s="123" t="s">
        <v>3</v>
      </c>
      <c r="G12" s="123" t="s">
        <v>73</v>
      </c>
      <c r="H12" s="129"/>
      <c r="I12" s="1"/>
      <c r="J12" s="92"/>
    </row>
    <row r="13" spans="1:18">
      <c r="A13" s="1"/>
      <c r="B13" s="1"/>
      <c r="C13" s="1"/>
      <c r="D13" s="45" t="s">
        <v>32</v>
      </c>
      <c r="E13" s="123" t="s">
        <v>3</v>
      </c>
      <c r="F13" s="123" t="s">
        <v>3</v>
      </c>
      <c r="G13" s="123" t="s">
        <v>73</v>
      </c>
      <c r="H13" s="129"/>
      <c r="I13" s="1"/>
      <c r="J13" s="92"/>
      <c r="K13" s="110">
        <v>2024</v>
      </c>
    </row>
    <row r="14" spans="1:18">
      <c r="A14" s="1"/>
      <c r="B14" s="1"/>
      <c r="C14" s="1"/>
      <c r="D14" s="45" t="s">
        <v>33</v>
      </c>
      <c r="E14" s="123" t="s">
        <v>3</v>
      </c>
      <c r="F14" s="123" t="s">
        <v>3</v>
      </c>
      <c r="G14" s="123" t="s">
        <v>73</v>
      </c>
      <c r="H14" s="129"/>
      <c r="I14" s="1"/>
      <c r="J14" s="92"/>
      <c r="K14" s="110">
        <v>2025</v>
      </c>
    </row>
    <row r="15" spans="1:18">
      <c r="A15" s="1"/>
      <c r="B15" s="1"/>
      <c r="C15" s="1"/>
      <c r="D15" s="45" t="s">
        <v>34</v>
      </c>
      <c r="E15" s="123" t="s">
        <v>3</v>
      </c>
      <c r="F15" s="123" t="s">
        <v>3</v>
      </c>
      <c r="G15" s="123" t="s">
        <v>3</v>
      </c>
      <c r="H15" s="133" t="s">
        <v>131</v>
      </c>
      <c r="I15" s="1"/>
      <c r="J15" s="92"/>
      <c r="K15" s="110">
        <v>2026</v>
      </c>
    </row>
    <row r="16" spans="1:18">
      <c r="A16" s="1"/>
      <c r="B16" s="1"/>
      <c r="C16" s="1"/>
      <c r="D16" s="45" t="s">
        <v>35</v>
      </c>
      <c r="E16" s="123" t="s">
        <v>3</v>
      </c>
      <c r="F16" s="123" t="s">
        <v>3</v>
      </c>
      <c r="G16" s="123" t="s">
        <v>73</v>
      </c>
      <c r="H16" s="129"/>
      <c r="I16" s="1"/>
      <c r="J16" s="92"/>
    </row>
    <row r="17" spans="1:11">
      <c r="A17" s="1"/>
      <c r="B17" s="1"/>
      <c r="C17" s="1"/>
      <c r="D17" s="45" t="s">
        <v>36</v>
      </c>
      <c r="E17" s="123" t="s">
        <v>3</v>
      </c>
      <c r="F17" s="123" t="s">
        <v>3</v>
      </c>
      <c r="G17" s="123" t="s">
        <v>73</v>
      </c>
      <c r="H17" s="129"/>
      <c r="I17" s="1"/>
      <c r="J17" s="92"/>
      <c r="K17" s="1" t="s">
        <v>3</v>
      </c>
    </row>
    <row r="18" spans="1:11">
      <c r="A18" s="1"/>
      <c r="B18" s="1"/>
      <c r="C18" s="1"/>
      <c r="D18" s="45" t="s">
        <v>37</v>
      </c>
      <c r="E18" s="123" t="s">
        <v>3</v>
      </c>
      <c r="F18" s="123" t="s">
        <v>3</v>
      </c>
      <c r="G18" s="123" t="s">
        <v>73</v>
      </c>
      <c r="H18" s="129"/>
      <c r="I18" s="1"/>
      <c r="J18" s="92"/>
      <c r="K18" s="1" t="s">
        <v>73</v>
      </c>
    </row>
    <row r="19" spans="1:11">
      <c r="A19" s="1"/>
      <c r="B19" s="1"/>
      <c r="C19" s="1"/>
      <c r="D19" s="45" t="s">
        <v>38</v>
      </c>
      <c r="E19" s="123" t="s">
        <v>3</v>
      </c>
      <c r="F19" s="123" t="s">
        <v>3</v>
      </c>
      <c r="G19" s="123" t="s">
        <v>73</v>
      </c>
      <c r="H19" s="129"/>
      <c r="I19" s="1"/>
      <c r="J19" s="92"/>
    </row>
    <row r="20" spans="1:11">
      <c r="A20" s="1"/>
      <c r="B20" s="1"/>
      <c r="C20" s="1"/>
      <c r="D20" s="45" t="s">
        <v>39</v>
      </c>
      <c r="E20" s="123" t="s">
        <v>3</v>
      </c>
      <c r="F20" s="123" t="s">
        <v>3</v>
      </c>
      <c r="G20" s="123" t="s">
        <v>73</v>
      </c>
      <c r="H20" s="129"/>
      <c r="I20" s="1"/>
      <c r="J20" s="92"/>
    </row>
    <row r="21" spans="1:11">
      <c r="A21" s="1"/>
      <c r="B21" s="1"/>
      <c r="C21" s="1"/>
      <c r="D21" s="45" t="s">
        <v>40</v>
      </c>
      <c r="E21" s="123" t="s">
        <v>3</v>
      </c>
      <c r="F21" s="123" t="s">
        <v>3</v>
      </c>
      <c r="G21" s="123" t="s">
        <v>73</v>
      </c>
      <c r="H21" s="129"/>
      <c r="I21" s="1"/>
      <c r="J21" s="92"/>
    </row>
    <row r="22" spans="1:11">
      <c r="A22" s="1"/>
      <c r="B22" s="1"/>
      <c r="C22" s="1"/>
      <c r="D22" s="45" t="s">
        <v>41</v>
      </c>
      <c r="E22" s="123" t="s">
        <v>3</v>
      </c>
      <c r="F22" s="123" t="s">
        <v>3</v>
      </c>
      <c r="G22" s="123" t="s">
        <v>73</v>
      </c>
      <c r="H22" s="129"/>
      <c r="I22" s="1"/>
      <c r="J22" s="92"/>
    </row>
    <row r="23" spans="1:11">
      <c r="A23" s="1"/>
      <c r="B23" s="1"/>
      <c r="C23" s="1"/>
      <c r="D23" s="45" t="s">
        <v>42</v>
      </c>
      <c r="E23" s="123" t="s">
        <v>3</v>
      </c>
      <c r="F23" s="123" t="s">
        <v>3</v>
      </c>
      <c r="G23" s="123" t="s">
        <v>73</v>
      </c>
      <c r="H23" s="129"/>
      <c r="I23" s="1"/>
      <c r="J23" s="92"/>
    </row>
    <row r="24" spans="1:11">
      <c r="A24" s="1"/>
      <c r="B24" s="1"/>
      <c r="C24" s="1"/>
      <c r="D24" s="45" t="s">
        <v>43</v>
      </c>
      <c r="E24" s="123" t="s">
        <v>3</v>
      </c>
      <c r="F24" s="123" t="s">
        <v>3</v>
      </c>
      <c r="G24" s="123" t="s">
        <v>73</v>
      </c>
      <c r="H24" s="129"/>
      <c r="I24" s="1"/>
      <c r="J24" s="92"/>
    </row>
    <row r="25" spans="1:11">
      <c r="A25" s="1"/>
      <c r="B25" s="1"/>
      <c r="C25" s="1"/>
      <c r="D25" s="45" t="s">
        <v>44</v>
      </c>
      <c r="E25" s="123" t="s">
        <v>3</v>
      </c>
      <c r="F25" s="123" t="s">
        <v>73</v>
      </c>
      <c r="G25" s="123" t="s">
        <v>73</v>
      </c>
      <c r="H25" s="129"/>
      <c r="I25" s="1"/>
      <c r="J25" s="92"/>
    </row>
    <row r="26" spans="1:11">
      <c r="A26" s="1"/>
      <c r="B26" s="1"/>
      <c r="C26" s="1"/>
      <c r="D26" s="45" t="s">
        <v>45</v>
      </c>
      <c r="E26" s="123" t="s">
        <v>3</v>
      </c>
      <c r="F26" s="123" t="s">
        <v>3</v>
      </c>
      <c r="G26" s="123" t="s">
        <v>73</v>
      </c>
      <c r="H26" s="129"/>
      <c r="I26" s="1"/>
      <c r="J26" s="92"/>
    </row>
    <row r="27" spans="1:11">
      <c r="A27" s="1"/>
      <c r="B27" s="1"/>
      <c r="C27" s="1"/>
      <c r="D27" s="45" t="s">
        <v>46</v>
      </c>
      <c r="E27" s="123" t="s">
        <v>3</v>
      </c>
      <c r="F27" s="123" t="s">
        <v>3</v>
      </c>
      <c r="G27" s="123" t="s">
        <v>73</v>
      </c>
      <c r="H27" s="129"/>
      <c r="I27" s="1"/>
      <c r="J27" s="92"/>
    </row>
    <row r="28" spans="1:11">
      <c r="A28" s="1"/>
      <c r="B28" s="1"/>
      <c r="C28" s="1"/>
      <c r="D28" s="45" t="s">
        <v>47</v>
      </c>
      <c r="E28" s="123" t="s">
        <v>73</v>
      </c>
      <c r="F28" s="123" t="s">
        <v>73</v>
      </c>
      <c r="G28" s="123" t="s">
        <v>73</v>
      </c>
      <c r="H28" s="129"/>
      <c r="I28" s="1"/>
      <c r="J28" s="92"/>
    </row>
    <row r="29" spans="1:11">
      <c r="A29" s="1"/>
      <c r="B29" s="1"/>
      <c r="C29" s="1"/>
      <c r="D29" s="45" t="s">
        <v>48</v>
      </c>
      <c r="E29" s="123" t="s">
        <v>3</v>
      </c>
      <c r="F29" s="123" t="s">
        <v>3</v>
      </c>
      <c r="G29" s="123" t="s">
        <v>73</v>
      </c>
      <c r="H29" s="129"/>
      <c r="I29" s="1"/>
      <c r="J29" s="92"/>
    </row>
    <row r="30" spans="1:11">
      <c r="A30" s="1"/>
      <c r="B30" s="1"/>
      <c r="C30" s="1"/>
      <c r="D30" s="45" t="s">
        <v>49</v>
      </c>
      <c r="E30" s="123" t="s">
        <v>3</v>
      </c>
      <c r="F30" s="123" t="s">
        <v>3</v>
      </c>
      <c r="G30" s="123" t="s">
        <v>73</v>
      </c>
      <c r="H30" s="129"/>
      <c r="I30" s="1"/>
      <c r="J30" s="92"/>
    </row>
    <row r="31" spans="1:11">
      <c r="A31" s="1"/>
      <c r="B31" s="1"/>
      <c r="C31" s="1"/>
      <c r="D31" s="45" t="s">
        <v>50</v>
      </c>
      <c r="E31" s="123" t="s">
        <v>3</v>
      </c>
      <c r="F31" s="123" t="s">
        <v>3</v>
      </c>
      <c r="G31" s="123" t="s">
        <v>73</v>
      </c>
      <c r="H31" s="129"/>
      <c r="I31" s="1"/>
      <c r="J31" s="92"/>
    </row>
    <row r="32" spans="1:11">
      <c r="A32" s="1"/>
      <c r="B32" s="1"/>
      <c r="C32" s="1"/>
      <c r="D32" s="45" t="s">
        <v>51</v>
      </c>
      <c r="E32" s="123" t="s">
        <v>3</v>
      </c>
      <c r="F32" s="123" t="s">
        <v>3</v>
      </c>
      <c r="G32" s="123" t="s">
        <v>73</v>
      </c>
      <c r="H32" s="129"/>
      <c r="I32" s="1"/>
      <c r="J32" s="92"/>
    </row>
    <row r="33" spans="1:10">
      <c r="A33" s="1"/>
      <c r="B33" s="1"/>
      <c r="C33" s="1"/>
      <c r="D33" s="45" t="s">
        <v>52</v>
      </c>
      <c r="E33" s="123" t="s">
        <v>73</v>
      </c>
      <c r="F33" s="123" t="s">
        <v>3</v>
      </c>
      <c r="G33" s="123" t="s">
        <v>73</v>
      </c>
      <c r="H33" s="129"/>
      <c r="I33" s="1"/>
      <c r="J33" s="92"/>
    </row>
    <row r="34" spans="1:10">
      <c r="A34" s="1"/>
      <c r="B34" s="1"/>
      <c r="C34" s="1"/>
      <c r="D34" s="45" t="s">
        <v>53</v>
      </c>
      <c r="E34" s="123" t="s">
        <v>3</v>
      </c>
      <c r="F34" s="123" t="s">
        <v>3</v>
      </c>
      <c r="G34" s="123" t="s">
        <v>73</v>
      </c>
      <c r="H34" s="129"/>
      <c r="I34" s="1"/>
      <c r="J34" s="92"/>
    </row>
    <row r="35" spans="1:10">
      <c r="A35" s="1"/>
      <c r="B35" s="1"/>
      <c r="C35" s="1"/>
      <c r="D35" s="45" t="s">
        <v>54</v>
      </c>
      <c r="E35" s="123" t="s">
        <v>3</v>
      </c>
      <c r="F35" s="123" t="s">
        <v>3</v>
      </c>
      <c r="G35" s="123" t="s">
        <v>73</v>
      </c>
      <c r="H35" s="129"/>
      <c r="I35" s="1"/>
      <c r="J35" s="92"/>
    </row>
    <row r="36" spans="1:10">
      <c r="A36" s="1"/>
      <c r="B36" s="1"/>
      <c r="C36" s="1"/>
      <c r="D36" s="45" t="s">
        <v>55</v>
      </c>
      <c r="E36" s="123" t="s">
        <v>3</v>
      </c>
      <c r="F36" s="123" t="s">
        <v>3</v>
      </c>
      <c r="G36" s="123" t="s">
        <v>3</v>
      </c>
      <c r="H36" s="133" t="s">
        <v>133</v>
      </c>
      <c r="I36" s="1"/>
      <c r="J36" s="92"/>
    </row>
    <row r="37" spans="1:10">
      <c r="A37" s="1"/>
      <c r="B37" s="1"/>
      <c r="C37" s="1"/>
      <c r="D37" s="45" t="s">
        <v>56</v>
      </c>
      <c r="E37" s="123" t="s">
        <v>73</v>
      </c>
      <c r="F37" s="123" t="s">
        <v>73</v>
      </c>
      <c r="G37" s="132" t="s">
        <v>73</v>
      </c>
      <c r="H37" s="129"/>
      <c r="I37" s="1"/>
      <c r="J37" s="92"/>
    </row>
    <row r="38" spans="1:10">
      <c r="A38" s="1"/>
      <c r="B38" s="1"/>
      <c r="C38" s="1"/>
      <c r="D38" s="45" t="s">
        <v>57</v>
      </c>
      <c r="E38" s="123" t="s">
        <v>3</v>
      </c>
      <c r="F38" s="123" t="s">
        <v>3</v>
      </c>
      <c r="G38" s="123" t="s">
        <v>73</v>
      </c>
      <c r="H38" s="129"/>
      <c r="I38" s="1"/>
      <c r="J38" s="92"/>
    </row>
    <row r="39" spans="1:10">
      <c r="A39" s="1"/>
      <c r="B39" s="1"/>
      <c r="C39" s="1"/>
      <c r="D39" s="45" t="s">
        <v>58</v>
      </c>
      <c r="E39" s="123" t="s">
        <v>3</v>
      </c>
      <c r="F39" s="123" t="s">
        <v>3</v>
      </c>
      <c r="G39" s="123" t="s">
        <v>73</v>
      </c>
      <c r="H39" s="129"/>
      <c r="I39" s="1"/>
      <c r="J39" s="92"/>
    </row>
    <row r="40" spans="1:10">
      <c r="A40" s="1"/>
      <c r="B40" s="1"/>
      <c r="C40" s="1"/>
      <c r="D40" s="45" t="s">
        <v>59</v>
      </c>
      <c r="E40" s="123" t="s">
        <v>3</v>
      </c>
      <c r="F40" s="123" t="s">
        <v>3</v>
      </c>
      <c r="G40" s="123" t="s">
        <v>73</v>
      </c>
      <c r="H40" s="129"/>
      <c r="I40" s="1"/>
      <c r="J40" s="92"/>
    </row>
    <row r="41" spans="1:10">
      <c r="A41" s="1"/>
      <c r="B41" s="1"/>
      <c r="C41" s="1"/>
      <c r="D41" s="45" t="s">
        <v>60</v>
      </c>
      <c r="E41" s="123" t="s">
        <v>3</v>
      </c>
      <c r="F41" s="123" t="s">
        <v>3</v>
      </c>
      <c r="G41" s="123" t="s">
        <v>73</v>
      </c>
      <c r="H41" s="129"/>
      <c r="I41" s="1"/>
      <c r="J41" s="92"/>
    </row>
    <row r="42" spans="1:10">
      <c r="A42" s="1"/>
      <c r="B42" s="1"/>
      <c r="C42" s="1"/>
      <c r="D42" s="45" t="s">
        <v>61</v>
      </c>
      <c r="E42" s="123" t="s">
        <v>73</v>
      </c>
      <c r="F42" s="123" t="s">
        <v>3</v>
      </c>
      <c r="G42" s="123" t="s">
        <v>73</v>
      </c>
      <c r="H42" s="129"/>
      <c r="I42" s="1"/>
      <c r="J42" s="92"/>
    </row>
    <row r="43" spans="1:10">
      <c r="A43" s="1"/>
      <c r="B43" s="1"/>
      <c r="C43" s="1"/>
      <c r="D43" s="45" t="s">
        <v>62</v>
      </c>
      <c r="E43" s="123" t="s">
        <v>3</v>
      </c>
      <c r="F43" s="123" t="s">
        <v>3</v>
      </c>
      <c r="G43" s="123" t="s">
        <v>73</v>
      </c>
      <c r="H43" s="129"/>
      <c r="I43" s="1"/>
      <c r="J43" s="92"/>
    </row>
    <row r="44" spans="1:10">
      <c r="A44" s="1"/>
      <c r="B44" s="1"/>
      <c r="C44" s="1"/>
      <c r="D44" s="45" t="s">
        <v>63</v>
      </c>
      <c r="E44" s="123" t="s">
        <v>3</v>
      </c>
      <c r="F44" s="123" t="s">
        <v>3</v>
      </c>
      <c r="G44" s="123" t="s">
        <v>73</v>
      </c>
      <c r="H44" s="129"/>
      <c r="I44" s="1"/>
      <c r="J44" s="92"/>
    </row>
    <row r="45" spans="1:10">
      <c r="A45" s="1"/>
      <c r="B45" s="1"/>
      <c r="C45" s="1"/>
      <c r="D45" s="45" t="s">
        <v>64</v>
      </c>
      <c r="E45" s="123" t="s">
        <v>3</v>
      </c>
      <c r="F45" s="123" t="s">
        <v>3</v>
      </c>
      <c r="G45" s="123" t="s">
        <v>73</v>
      </c>
      <c r="H45" s="129"/>
      <c r="I45" s="1"/>
      <c r="J45" s="92"/>
    </row>
    <row r="46" spans="1:10">
      <c r="A46" s="1"/>
      <c r="B46" s="1"/>
      <c r="C46" s="1"/>
      <c r="D46" s="45" t="s">
        <v>65</v>
      </c>
      <c r="E46" s="123" t="s">
        <v>3</v>
      </c>
      <c r="F46" s="123" t="s">
        <v>3</v>
      </c>
      <c r="G46" s="123" t="s">
        <v>73</v>
      </c>
      <c r="H46" s="129"/>
      <c r="I46" s="1"/>
      <c r="J46" s="92"/>
    </row>
    <row r="47" spans="1:10">
      <c r="A47" s="1"/>
      <c r="B47" s="1"/>
      <c r="C47" s="1"/>
      <c r="D47" s="45" t="s">
        <v>19</v>
      </c>
      <c r="E47" s="123" t="s">
        <v>3</v>
      </c>
      <c r="F47" s="123" t="s">
        <v>3</v>
      </c>
      <c r="G47" s="123" t="s">
        <v>73</v>
      </c>
      <c r="H47" s="129"/>
      <c r="I47" s="1"/>
      <c r="J47" s="92"/>
    </row>
    <row r="48" spans="1:10">
      <c r="A48" s="1"/>
      <c r="B48" s="1"/>
      <c r="C48" s="1"/>
      <c r="D48" s="45" t="s">
        <v>66</v>
      </c>
      <c r="E48" s="123" t="s">
        <v>3</v>
      </c>
      <c r="F48" s="123" t="s">
        <v>3</v>
      </c>
      <c r="G48" s="123" t="s">
        <v>73</v>
      </c>
      <c r="H48" s="129"/>
      <c r="I48" s="1"/>
      <c r="J48" s="92"/>
    </row>
    <row r="49" spans="1:10">
      <c r="A49" s="1"/>
      <c r="B49" s="1"/>
      <c r="C49" s="1"/>
      <c r="D49" s="45" t="s">
        <v>67</v>
      </c>
      <c r="E49" s="123" t="s">
        <v>3</v>
      </c>
      <c r="F49" s="123" t="s">
        <v>3</v>
      </c>
      <c r="G49" s="123" t="s">
        <v>73</v>
      </c>
      <c r="H49" s="129"/>
      <c r="I49" s="1"/>
      <c r="J49" s="92"/>
    </row>
    <row r="50" spans="1:10">
      <c r="A50" s="1"/>
      <c r="B50" s="1"/>
      <c r="C50" s="1"/>
      <c r="D50" s="45" t="s">
        <v>68</v>
      </c>
      <c r="E50" s="123" t="s">
        <v>3</v>
      </c>
      <c r="F50" s="123" t="s">
        <v>3</v>
      </c>
      <c r="G50" s="123" t="s">
        <v>73</v>
      </c>
      <c r="H50" s="129"/>
      <c r="I50" s="1"/>
      <c r="J50" s="92"/>
    </row>
    <row r="51" spans="1:10">
      <c r="A51" s="1"/>
      <c r="B51" s="1"/>
      <c r="C51" s="1"/>
      <c r="D51" s="45" t="s">
        <v>69</v>
      </c>
      <c r="E51" s="123" t="s">
        <v>3</v>
      </c>
      <c r="F51" s="123" t="s">
        <v>73</v>
      </c>
      <c r="G51" s="123" t="s">
        <v>73</v>
      </c>
      <c r="H51" s="129"/>
      <c r="I51" s="1"/>
      <c r="J51" s="92"/>
    </row>
    <row r="52" spans="1:10">
      <c r="A52" s="1"/>
      <c r="B52" s="1"/>
      <c r="C52" s="1"/>
      <c r="D52" s="45" t="s">
        <v>98</v>
      </c>
      <c r="E52" s="123" t="s">
        <v>3</v>
      </c>
      <c r="F52" s="123" t="s">
        <v>3</v>
      </c>
      <c r="G52" s="123" t="s">
        <v>73</v>
      </c>
      <c r="H52" s="129"/>
      <c r="I52" s="1"/>
      <c r="J52" s="92"/>
    </row>
    <row r="53" spans="1:10">
      <c r="A53" s="1"/>
      <c r="B53" s="1"/>
      <c r="C53" s="1"/>
      <c r="D53" s="45" t="s">
        <v>70</v>
      </c>
      <c r="E53" s="123" t="s">
        <v>3</v>
      </c>
      <c r="F53" s="123" t="s">
        <v>3</v>
      </c>
      <c r="G53" s="123" t="s">
        <v>73</v>
      </c>
      <c r="H53" s="129"/>
      <c r="I53" s="1"/>
      <c r="J53" s="92"/>
    </row>
    <row r="54" spans="1:10">
      <c r="A54" s="1"/>
      <c r="B54" s="1"/>
      <c r="C54" s="1"/>
      <c r="D54" s="45" t="s">
        <v>71</v>
      </c>
      <c r="E54" s="123" t="s">
        <v>3</v>
      </c>
      <c r="F54" s="123" t="s">
        <v>3</v>
      </c>
      <c r="G54" s="123" t="s">
        <v>73</v>
      </c>
      <c r="H54" s="129"/>
      <c r="I54" s="1"/>
      <c r="J54" s="92"/>
    </row>
    <row r="55" spans="1:10">
      <c r="A55" s="1"/>
      <c r="B55" s="1"/>
      <c r="C55" s="1"/>
      <c r="D55" s="124" t="s">
        <v>72</v>
      </c>
      <c r="E55" s="125" t="s">
        <v>3</v>
      </c>
      <c r="F55" s="125" t="s">
        <v>3</v>
      </c>
      <c r="G55" s="125" t="s">
        <v>73</v>
      </c>
      <c r="H55" s="130"/>
      <c r="I55" s="1"/>
      <c r="J55" s="92"/>
    </row>
    <row r="56" spans="1:10">
      <c r="A56" s="1"/>
      <c r="B56" s="1"/>
      <c r="C56" s="1"/>
      <c r="D56" s="1"/>
      <c r="E56" s="1"/>
      <c r="F56" s="1"/>
      <c r="G56" s="1"/>
      <c r="H56" s="1"/>
    </row>
    <row r="57" spans="1:10">
      <c r="A57" s="1"/>
      <c r="B57" s="1"/>
      <c r="C57" s="1"/>
      <c r="D57" s="1"/>
      <c r="E57" s="1"/>
      <c r="F57" s="1"/>
      <c r="G57" s="1"/>
      <c r="H57" s="1"/>
    </row>
    <row r="58" spans="1:10">
      <c r="A58" s="1"/>
      <c r="B58" s="1"/>
      <c r="C58" s="1"/>
      <c r="D58" s="1"/>
      <c r="E58" s="1"/>
      <c r="F58" s="1"/>
      <c r="G58" s="1"/>
      <c r="H58" s="1"/>
    </row>
    <row r="59" spans="1:10">
      <c r="A59" s="1"/>
      <c r="B59" s="1"/>
      <c r="C59" s="1"/>
      <c r="D59" s="1"/>
      <c r="E59" s="1"/>
      <c r="F59" s="1"/>
      <c r="G59" s="1"/>
      <c r="H59" s="1"/>
    </row>
    <row r="60" spans="1:10">
      <c r="A60" s="1"/>
      <c r="B60" s="1"/>
      <c r="C60" s="1"/>
      <c r="D60" s="1"/>
      <c r="E60" s="1"/>
      <c r="F60" s="1"/>
      <c r="G60" s="1"/>
      <c r="H60" s="1"/>
    </row>
    <row r="61" spans="1:10">
      <c r="A61" s="1"/>
      <c r="B61" s="1"/>
      <c r="C61" s="1"/>
      <c r="D61" s="1"/>
      <c r="E61" s="1"/>
      <c r="F61" s="1"/>
      <c r="G61" s="1"/>
      <c r="H61" s="1"/>
    </row>
    <row r="62" spans="1:10">
      <c r="A62" s="1"/>
      <c r="B62" s="1"/>
      <c r="C62" s="1"/>
      <c r="D62" s="1"/>
      <c r="E62" s="1"/>
      <c r="F62" s="1"/>
      <c r="G62" s="1"/>
      <c r="H62" s="1"/>
    </row>
  </sheetData>
  <mergeCells count="1">
    <mergeCell ref="J3:R3"/>
  </mergeCells>
  <dataValidations count="1">
    <dataValidation type="list" allowBlank="1" showInputMessage="1" showErrorMessage="1" sqref="E5:G55" xr:uid="{4A07D6AF-B343-4C8E-A5C1-4261E82D1750}">
      <formula1>$K$17:$K$18</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Assumptions and Instructions</vt:lpstr>
      <vt:lpstr>Investment Analysis</vt:lpstr>
      <vt:lpstr>State Capital Gains Tax Rates</vt:lpstr>
      <vt:lpstr>Conforming Summary</vt:lpstr>
      <vt:lpstr>'Assumptions and Instructions'!Print_Area</vt:lpstr>
      <vt:lpstr>'Conforming Summary'!Print_Area</vt:lpstr>
      <vt:lpstr>'Investment Analysis'!Print_Area</vt:lpstr>
      <vt:lpstr>'State Capital Gains Tax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Goldberg</dc:creator>
  <cp:lastModifiedBy>Scott Street</cp:lastModifiedBy>
  <cp:lastPrinted>2020-11-23T16:57:41Z</cp:lastPrinted>
  <dcterms:created xsi:type="dcterms:W3CDTF">2019-01-16T21:11:38Z</dcterms:created>
  <dcterms:modified xsi:type="dcterms:W3CDTF">2025-05-03T18:54:01Z</dcterms:modified>
</cp:coreProperties>
</file>